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My Drive\Maria\Calculation Templates\"/>
    </mc:Choice>
  </mc:AlternateContent>
  <bookViews>
    <workbookView xWindow="0" yWindow="0" windowWidth="20460" windowHeight="7080"/>
  </bookViews>
  <sheets>
    <sheet name="Payroll" sheetId="1" r:id="rId1"/>
    <sheet name="Sheet2" sheetId="2" state="hidden" r:id="rId2"/>
    <sheet name="Sheet3" sheetId="3" state="hidden" r:id="rId3"/>
    <sheet name="HR" sheetId="4"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15" i="1" l="1"/>
  <c r="I15" i="1" s="1"/>
  <c r="J15" i="1" s="1"/>
  <c r="G14" i="1"/>
  <c r="I14" i="1" s="1"/>
  <c r="H15" i="1" l="1"/>
  <c r="J53" i="1"/>
  <c r="G10" i="1" l="1"/>
  <c r="E31" i="1" s="1"/>
  <c r="G12" i="1" l="1"/>
  <c r="E64" i="1"/>
  <c r="C21" i="1"/>
  <c r="M81" i="4"/>
  <c r="L81" i="4"/>
  <c r="M80" i="4"/>
  <c r="L80" i="4"/>
  <c r="M79" i="4"/>
  <c r="L79" i="4"/>
  <c r="M43" i="4"/>
  <c r="D10" i="4"/>
  <c r="D2" i="4"/>
  <c r="K55" i="4"/>
  <c r="K36" i="4"/>
  <c r="E54" i="4"/>
  <c r="E53" i="4"/>
  <c r="E44" i="4"/>
  <c r="E42" i="4"/>
  <c r="G35" i="4"/>
  <c r="E35" i="4"/>
  <c r="E33" i="4"/>
  <c r="E32" i="4"/>
  <c r="D21" i="4"/>
  <c r="D18" i="4"/>
  <c r="I33" i="4" s="1"/>
  <c r="D16" i="4"/>
  <c r="D14" i="4"/>
  <c r="F74" i="4" s="1"/>
  <c r="I74" i="4" s="1"/>
  <c r="D12" i="4"/>
  <c r="D8" i="4"/>
  <c r="D6" i="4"/>
  <c r="D4" i="4"/>
  <c r="E77" i="1"/>
  <c r="E74" i="1"/>
  <c r="E72" i="1"/>
  <c r="H72" i="1" s="1"/>
  <c r="E62" i="1"/>
  <c r="H62" i="1" s="1"/>
  <c r="H33" i="1"/>
  <c r="E73" i="1" l="1"/>
  <c r="H73" i="1" s="1"/>
  <c r="C23" i="1"/>
  <c r="H40" i="1" s="1"/>
  <c r="J40" i="1" s="1"/>
  <c r="K40" i="1" s="1"/>
  <c r="L42" i="4" s="1"/>
  <c r="H52" i="1"/>
  <c r="J52" i="1" s="1"/>
  <c r="G84" i="1" s="1"/>
  <c r="F86" i="4" s="1"/>
  <c r="I32" i="4"/>
  <c r="K32" i="4" s="1"/>
  <c r="H14" i="1"/>
  <c r="F64" i="4"/>
  <c r="I64" i="4" s="1"/>
  <c r="F79" i="4"/>
  <c r="F76" i="4"/>
  <c r="J14" i="1"/>
  <c r="J33" i="1"/>
  <c r="L33" i="4" s="1"/>
  <c r="H34" i="1"/>
  <c r="J34" i="1" s="1"/>
  <c r="L35" i="4" s="1"/>
  <c r="K33" i="4"/>
  <c r="D20" i="4"/>
  <c r="I53" i="4" s="1"/>
  <c r="K53" i="4" s="1"/>
  <c r="H14" i="4"/>
  <c r="H51" i="1"/>
  <c r="J51" i="1" s="1"/>
  <c r="E63" i="1"/>
  <c r="H12" i="4"/>
  <c r="H15" i="4" s="1"/>
  <c r="F66" i="4"/>
  <c r="H10" i="4"/>
  <c r="H63" i="1"/>
  <c r="H68" i="1" s="1"/>
  <c r="F75" i="4"/>
  <c r="I75" i="4" s="1"/>
  <c r="I35" i="4"/>
  <c r="K35" i="4" s="1"/>
  <c r="K37" i="4" s="1"/>
  <c r="H76" i="1" l="1"/>
  <c r="H75" i="1"/>
  <c r="H77" i="1"/>
  <c r="I16" i="1"/>
  <c r="H42" i="1"/>
  <c r="J42" i="1" s="1"/>
  <c r="K42" i="1" s="1"/>
  <c r="L44" i="4" s="1"/>
  <c r="D22" i="4"/>
  <c r="I44" i="4" s="1"/>
  <c r="K44" i="4" s="1"/>
  <c r="H74" i="1"/>
  <c r="F65" i="4"/>
  <c r="I65" i="4" s="1"/>
  <c r="I70" i="4" s="1"/>
  <c r="I76" i="4" s="1"/>
  <c r="K34" i="1"/>
  <c r="L37" i="4" s="1"/>
  <c r="I14" i="4"/>
  <c r="J14" i="4"/>
  <c r="J54" i="1"/>
  <c r="J56" i="1" s="1"/>
  <c r="I77" i="4"/>
  <c r="I78" i="4"/>
  <c r="I79" i="4"/>
  <c r="H64" i="1"/>
  <c r="L43" i="1" l="1"/>
  <c r="M45" i="4" s="1"/>
  <c r="I54" i="4"/>
  <c r="K54" i="4" s="1"/>
  <c r="K56" i="4" s="1"/>
  <c r="I42" i="4"/>
  <c r="K42" i="4" s="1"/>
  <c r="L35" i="1"/>
  <c r="M34" i="4" s="1"/>
  <c r="M38" i="4" s="1"/>
  <c r="J58" i="1"/>
  <c r="K60" i="4" s="1"/>
  <c r="K67" i="4" s="1"/>
  <c r="I66" i="4"/>
  <c r="K45" i="1"/>
  <c r="L47" i="4" s="1"/>
  <c r="K14" i="4"/>
  <c r="J15" i="4"/>
  <c r="I15" i="4" s="1"/>
  <c r="K58" i="4"/>
  <c r="L45" i="1" l="1"/>
  <c r="M47" i="4" s="1"/>
  <c r="K56" i="1"/>
  <c r="L56" i="1" s="1"/>
  <c r="M58" i="4" s="1"/>
  <c r="J65" i="1"/>
  <c r="K72" i="1" l="1"/>
  <c r="L74" i="4" s="1"/>
  <c r="K80" i="4" s="1"/>
  <c r="K68" i="1"/>
  <c r="K75" i="1"/>
  <c r="L77" i="4" s="1"/>
  <c r="K67" i="1"/>
  <c r="L69" i="4" s="1"/>
  <c r="K76" i="1"/>
  <c r="L78" i="4" s="1"/>
  <c r="L58" i="4"/>
  <c r="K62" i="1"/>
  <c r="J78" i="1" l="1"/>
  <c r="L72" i="1"/>
  <c r="M74" i="4" s="1"/>
  <c r="L76" i="1"/>
  <c r="M78" i="4" s="1"/>
  <c r="K80" i="1"/>
  <c r="L82" i="4" s="1"/>
  <c r="L67" i="1"/>
  <c r="M69" i="4" s="1"/>
  <c r="L75" i="1"/>
  <c r="M77" i="4" s="1"/>
  <c r="L68" i="1"/>
  <c r="M70" i="4" s="1"/>
  <c r="L70" i="4"/>
  <c r="L64" i="4"/>
  <c r="L62" i="1"/>
  <c r="M64" i="4" s="1"/>
  <c r="L80" i="1" l="1"/>
  <c r="M82" i="4" s="1"/>
  <c r="L86" i="1" l="1"/>
  <c r="M88" i="4" s="1"/>
</calcChain>
</file>

<file path=xl/comments1.xml><?xml version="1.0" encoding="utf-8"?>
<comments xmlns="http://schemas.openxmlformats.org/spreadsheetml/2006/main">
  <authors>
    <author>maria1</author>
    <author>Maria Nikoletatos</author>
  </authors>
  <commentList>
    <comment ref="C15" authorId="0" shapeId="0">
      <text>
        <r>
          <rPr>
            <b/>
            <sz val="12"/>
            <color indexed="81"/>
            <rFont val="Tahoma"/>
            <family val="2"/>
          </rPr>
          <t>This date reflects service adjusted for periods of unpaid leave which do not count as service for redundacy. Complete this field even if the "Hired Date" is the same as the "Adjusted Service/Hire Date"</t>
        </r>
        <r>
          <rPr>
            <sz val="9"/>
            <color indexed="81"/>
            <rFont val="Tahoma"/>
            <family val="2"/>
          </rPr>
          <t xml:space="preserve">
</t>
        </r>
      </text>
    </comment>
    <comment ref="F34" authorId="0" shapeId="0">
      <text>
        <r>
          <rPr>
            <b/>
            <sz val="10"/>
            <color indexed="81"/>
            <rFont val="Tahoma"/>
            <family val="2"/>
          </rPr>
          <t>If your leave loading differs from 17.5%, please enter the percentage here</t>
        </r>
        <r>
          <rPr>
            <sz val="9"/>
            <color indexed="81"/>
            <rFont val="Tahoma"/>
            <family val="2"/>
          </rPr>
          <t xml:space="preserve">
</t>
        </r>
      </text>
    </comment>
    <comment ref="I41" authorId="1" shapeId="0">
      <text>
        <r>
          <rPr>
            <sz val="10"/>
            <color indexed="81"/>
            <rFont val="Tahoma"/>
            <family val="2"/>
          </rPr>
          <t xml:space="preserve">To work out the tax withheld, first determine 5% of the gross payment and then tax this amount at marginal rate. Eg if the amount LSL payable for pre-1978 is $6500, then the amount subject to marginal tax is $325. (i.e 5% x $6500 = $325)
</t>
        </r>
      </text>
    </comment>
    <comment ref="B52" authorId="1" shapeId="0">
      <text>
        <r>
          <rPr>
            <b/>
            <sz val="11"/>
            <color indexed="81"/>
            <rFont val="Tahoma"/>
            <family val="2"/>
          </rPr>
          <t>A payment in lieu of notice may or may not form part of a Genuine Redundancy Payment. Please check the termsof the employee's Award/Agreement/Contract</t>
        </r>
      </text>
    </comment>
    <comment ref="B60" authorId="1" shapeId="0">
      <text>
        <r>
          <rPr>
            <b/>
            <sz val="10"/>
            <color indexed="81"/>
            <rFont val="Tahoma"/>
            <family val="2"/>
          </rPr>
          <t xml:space="preserve">The age of the employee </t>
        </r>
        <r>
          <rPr>
            <b/>
            <u/>
            <sz val="10"/>
            <color indexed="81"/>
            <rFont val="Tahoma"/>
            <family val="2"/>
          </rPr>
          <t xml:space="preserve">at the end of the income year in which the payment is being received </t>
        </r>
        <r>
          <rPr>
            <b/>
            <sz val="10"/>
            <color indexed="81"/>
            <rFont val="Tahoma"/>
            <family val="2"/>
          </rPr>
          <t>determines whether the employee is above or below preservation age.</t>
        </r>
      </text>
    </comment>
    <comment ref="B71" authorId="1" shapeId="0">
      <text>
        <r>
          <rPr>
            <b/>
            <sz val="10"/>
            <color indexed="81"/>
            <rFont val="Tahoma"/>
            <family val="2"/>
          </rPr>
          <t xml:space="preserve">The age of the employee </t>
        </r>
        <r>
          <rPr>
            <b/>
            <u/>
            <sz val="10"/>
            <color indexed="81"/>
            <rFont val="Tahoma"/>
            <family val="2"/>
          </rPr>
          <t xml:space="preserve">at the end of the income year in which the payment is being received </t>
        </r>
        <r>
          <rPr>
            <b/>
            <sz val="10"/>
            <color indexed="81"/>
            <rFont val="Tahoma"/>
            <family val="2"/>
          </rPr>
          <t>determines whether the employee is above or below preservation age.</t>
        </r>
      </text>
    </comment>
    <comment ref="G84" authorId="1" shapeId="0">
      <text>
        <r>
          <rPr>
            <sz val="12"/>
            <color indexed="81"/>
            <rFont val="Tahoma"/>
            <family val="2"/>
          </rPr>
          <t xml:space="preserve">Superannuation is payable on payment in lieu of notice - please note, this template does </t>
        </r>
        <r>
          <rPr>
            <b/>
            <sz val="12"/>
            <color indexed="81"/>
            <rFont val="Tahoma"/>
            <family val="2"/>
          </rPr>
          <t xml:space="preserve">not </t>
        </r>
        <r>
          <rPr>
            <sz val="12"/>
            <color indexed="81"/>
            <rFont val="Tahoma"/>
            <family val="2"/>
          </rPr>
          <t>implement the Maximum Contributions Base</t>
        </r>
      </text>
    </comment>
  </commentList>
</comments>
</file>

<file path=xl/comments2.xml><?xml version="1.0" encoding="utf-8"?>
<comments xmlns="http://schemas.openxmlformats.org/spreadsheetml/2006/main">
  <authors>
    <author>Maria Nikoletatos</author>
  </authors>
  <commentList>
    <comment ref="C35" authorId="0" shapeId="0">
      <text>
        <r>
          <rPr>
            <b/>
            <sz val="11"/>
            <color indexed="81"/>
            <rFont val="Tahoma"/>
            <family val="2"/>
          </rPr>
          <t xml:space="preserve">The first $320 of annual leave loading payable in an income year does not need to have any PAYG amounts withheld as it is already factored into the PAYG withholding tax tables and is taken into account when determining the amount to withhold from normal pay every pay period. Any amount over $320 should be added to, and included in the annual leave pay. </t>
        </r>
        <r>
          <rPr>
            <b/>
            <sz val="9"/>
            <color indexed="81"/>
            <rFont val="Tahoma"/>
            <family val="2"/>
          </rPr>
          <t xml:space="preserve">
</t>
        </r>
        <r>
          <rPr>
            <sz val="9"/>
            <color indexed="81"/>
            <rFont val="Tahoma"/>
            <family val="2"/>
          </rPr>
          <t xml:space="preserve">
</t>
        </r>
      </text>
    </comment>
    <comment ref="J43" authorId="0" shapeId="0">
      <text>
        <r>
          <rPr>
            <sz val="10"/>
            <color indexed="81"/>
            <rFont val="Tahoma"/>
            <family val="2"/>
          </rPr>
          <t xml:space="preserve">To work out the tax withheld, first determine 5% of the gross payment and then tax this amount at marginal rate. Eg if the amount LSL payable for pre-1978 is $6500, then the amount subject to marginal tax is $325. (i.e 5% x $6500 = $325)
</t>
        </r>
      </text>
    </comment>
    <comment ref="N43" authorId="0" shapeId="0">
      <text>
        <r>
          <rPr>
            <sz val="10"/>
            <color indexed="81"/>
            <rFont val="Tahoma"/>
            <family val="2"/>
          </rPr>
          <t xml:space="preserve">To work out the tax withheld, first determine 5% of the gross payment and then tax this amount at marginal rate. Eg if the amount LSL payable for pre-1978 is $6500, then the amount subject to marginal tax is $325. (i.e 5% x $6500 = $325)
</t>
        </r>
      </text>
    </comment>
    <comment ref="C62" authorId="0" shapeId="0">
      <text>
        <r>
          <rPr>
            <b/>
            <sz val="10"/>
            <color indexed="81"/>
            <rFont val="Tahoma"/>
            <family val="2"/>
          </rPr>
          <t xml:space="preserve">The age of the employee </t>
        </r>
        <r>
          <rPr>
            <b/>
            <u/>
            <sz val="10"/>
            <color indexed="81"/>
            <rFont val="Tahoma"/>
            <family val="2"/>
          </rPr>
          <t xml:space="preserve">at the end of the income year in which the payment is being received </t>
        </r>
        <r>
          <rPr>
            <b/>
            <sz val="10"/>
            <color indexed="81"/>
            <rFont val="Tahoma"/>
            <family val="2"/>
          </rPr>
          <t>determines whether the employee is above or below preservation age.</t>
        </r>
      </text>
    </comment>
    <comment ref="C73" authorId="0" shapeId="0">
      <text>
        <r>
          <rPr>
            <b/>
            <sz val="10"/>
            <color indexed="81"/>
            <rFont val="Tahoma"/>
            <family val="2"/>
          </rPr>
          <t xml:space="preserve">The age of the employee </t>
        </r>
        <r>
          <rPr>
            <b/>
            <u/>
            <sz val="10"/>
            <color indexed="81"/>
            <rFont val="Tahoma"/>
            <family val="2"/>
          </rPr>
          <t xml:space="preserve">at the end of the income year in which the payment is being received </t>
        </r>
        <r>
          <rPr>
            <b/>
            <sz val="10"/>
            <color indexed="81"/>
            <rFont val="Tahoma"/>
            <family val="2"/>
          </rPr>
          <t>determines whether the employee is above or below preservation age.</t>
        </r>
      </text>
    </comment>
  </commentList>
</comments>
</file>

<file path=xl/sharedStrings.xml><?xml version="1.0" encoding="utf-8"?>
<sst xmlns="http://schemas.openxmlformats.org/spreadsheetml/2006/main" count="271" uniqueCount="117">
  <si>
    <t>Company name:</t>
  </si>
  <si>
    <t>Employee Name:</t>
  </si>
  <si>
    <t>Employee Number:</t>
  </si>
  <si>
    <t>Termination Date:</t>
  </si>
  <si>
    <t>Birth Date:</t>
  </si>
  <si>
    <t>Age:</t>
  </si>
  <si>
    <t>Years</t>
  </si>
  <si>
    <t>Hired Date:</t>
  </si>
  <si>
    <t>Service:</t>
  </si>
  <si>
    <t>Base Weekly Hours:</t>
  </si>
  <si>
    <t>Base Hourly Rate:</t>
  </si>
  <si>
    <t>/Hour</t>
  </si>
  <si>
    <t>Base Weekly Rate:</t>
  </si>
  <si>
    <t>/Week</t>
  </si>
  <si>
    <t>Rate for Statutory Entitlements:</t>
  </si>
  <si>
    <t>$ Value</t>
  </si>
  <si>
    <t>$ Tax</t>
  </si>
  <si>
    <t>STATUTORY ENTITLEMENTS</t>
  </si>
  <si>
    <t>ANNUAL LEAVE</t>
  </si>
  <si>
    <t>Entitlement</t>
  </si>
  <si>
    <t>Hours</t>
  </si>
  <si>
    <t>X</t>
  </si>
  <si>
    <t>=</t>
  </si>
  <si>
    <t>Pro-Rata</t>
  </si>
  <si>
    <t>Tax</t>
  </si>
  <si>
    <t>@</t>
  </si>
  <si>
    <t>31.5% &gt; $320</t>
  </si>
  <si>
    <t>LONG SERVICE LEAVE</t>
  </si>
  <si>
    <t>Prior to 15/8/78</t>
  </si>
  <si>
    <t>Weeks</t>
  </si>
  <si>
    <t>After 15/8/78</t>
  </si>
  <si>
    <t>TOTAL STATUTORY</t>
  </si>
  <si>
    <t>TOTAL REDUNDANCY PAYMENT</t>
  </si>
  <si>
    <t>Ex Gratia</t>
  </si>
  <si>
    <t>Total Termination Payment</t>
  </si>
  <si>
    <t>Pre July 83</t>
  </si>
  <si>
    <t>days</t>
  </si>
  <si>
    <t>Tax up to $165,000</t>
  </si>
  <si>
    <t>Over $165,000</t>
  </si>
  <si>
    <t>Total Eligible Service</t>
  </si>
  <si>
    <t>TOTAL REDUNDANCY</t>
  </si>
  <si>
    <t>Prepared by:</t>
  </si>
  <si>
    <t>BSB Number:</t>
  </si>
  <si>
    <t xml:space="preserve">Account Number: </t>
  </si>
  <si>
    <t>Payment Date:</t>
  </si>
  <si>
    <t xml:space="preserve">Account Name: </t>
  </si>
  <si>
    <t>Amount:</t>
  </si>
  <si>
    <t>less: remaining tax free portion</t>
  </si>
  <si>
    <t>Leave Loading</t>
  </si>
  <si>
    <t>Payment in lieu of notice</t>
  </si>
  <si>
    <t>= 5% of total @ marginal rate</t>
  </si>
  <si>
    <t>Under preservation age</t>
  </si>
  <si>
    <t>Over preservation age</t>
  </si>
  <si>
    <t>REDUNDANCY CALCULATION WORKSHEET - for Life Benefit ETP only</t>
  </si>
  <si>
    <t>Preservation table</t>
  </si>
  <si>
    <t>Date of birth Preservation age</t>
  </si>
  <si>
    <t>Before 1/7/1960  - 55 years old</t>
  </si>
  <si>
    <t>1/7/1961 – 30/6/1962 - 57 years old</t>
  </si>
  <si>
    <t>1/7/1960 – 30/6/1961 - 56 years old</t>
  </si>
  <si>
    <t>1/7/1962 – 30/6/1963 - 58 years old</t>
  </si>
  <si>
    <t>1/7/1963 – 30/6/1964 - 59 years old</t>
  </si>
  <si>
    <t>After 30/6/1964 - 60+</t>
  </si>
  <si>
    <t>OR</t>
  </si>
  <si>
    <t>Preservation Age:</t>
  </si>
  <si>
    <t>Current Financial Year End Date:</t>
  </si>
  <si>
    <t>Employee Position:</t>
  </si>
  <si>
    <t>Under the changes to super, an employment termination</t>
  </si>
  <si>
    <t>payment, as it will be called from 1 July 2007, is a lump sum</t>
  </si>
  <si>
    <t>payment made in consequence of the termination of</t>
  </si>
  <si>
    <t>employment. It can include:</t>
  </si>
  <si>
    <t>other than compensation for personal injury), and</t>
  </si>
  <si>
    <t>Employment termination payments do not include:</t>
  </si>
  <si>
    <t>leave, or</t>
  </si>
  <si>
    <t>early retirement scheme payment.</t>
  </si>
  <si>
    <t>amounts for unused rostered days off</t>
  </si>
  <si>
    <t>a payment for unused annual leave or unused long service</t>
  </si>
  <si>
    <t>the tax-free part of a genuine redundancy payment or an</t>
  </si>
  <si>
    <t>amounts in lieu of notice</t>
  </si>
  <si>
    <t>a gratuity or ‘golden handshake’</t>
  </si>
  <si>
    <t>an employee’s invalidity payment (for permanent disability,</t>
  </si>
  <si>
    <t>certain payments after the death of an employee.</t>
  </si>
  <si>
    <t>Severance pay</t>
  </si>
  <si>
    <t>A redundancy payment made by an employer can be made up of all or any of the following payments on termination: payments in lieu of notice; a golden handshake or severance payment; unused sick leave or unused rostered days off.</t>
  </si>
  <si>
    <t>Lump Sum A</t>
  </si>
  <si>
    <t>Lump Sum B</t>
  </si>
  <si>
    <t>Payment Summary and ETP purposes</t>
  </si>
  <si>
    <t>Lump sum D</t>
  </si>
  <si>
    <t>Leave Loading %</t>
  </si>
  <si>
    <t>Complete yellow coloured cells only</t>
  </si>
  <si>
    <t>Hover the mouse over the blue shaded cells to view comments</t>
  </si>
  <si>
    <t>ETP - Tax free component</t>
  </si>
  <si>
    <t>NET PAYMENT</t>
  </si>
  <si>
    <t>ETP - taxable component</t>
  </si>
  <si>
    <t>Superannuation payable on payment in lieu of notice =</t>
  </si>
  <si>
    <t xml:space="preserve">Taxable component </t>
  </si>
  <si>
    <t xml:space="preserve"> Excess portion - life benefit ETP</t>
  </si>
  <si>
    <t>ETP TAX</t>
  </si>
  <si>
    <t>Additional applicable statutory entitlements for LSL: eg bonus</t>
  </si>
  <si>
    <t>Taxable</t>
  </si>
  <si>
    <t>Tax  free</t>
  </si>
  <si>
    <t>Leave loading</t>
  </si>
  <si>
    <t>Annual leave</t>
  </si>
  <si>
    <t>Date of birth - Preservation age</t>
  </si>
  <si>
    <t>Actual age of employee at date of termination</t>
  </si>
  <si>
    <t xml:space="preserve">Superannuation payable on payment in lieu of notice </t>
  </si>
  <si>
    <t>Instructions</t>
  </si>
  <si>
    <t xml:space="preserve">Adjusted Service/Hire Date </t>
  </si>
  <si>
    <t>Service period</t>
  </si>
  <si>
    <t>Adjusted service period</t>
  </si>
  <si>
    <t>REDUNDANCY CALCULATION WORKSHEET - for Life Benefit ETP *ESTIMATE ONLY* 2019-2020</t>
  </si>
  <si>
    <t>Age of employee as at 30/6/2020 - i.e employee's preservation age</t>
  </si>
  <si>
    <t>Tax up to $210,000</t>
  </si>
  <si>
    <t>Over $210,000</t>
  </si>
  <si>
    <t xml:space="preserve"> Tax free = $10638.00 base + $5320.00 for each completed year of service (i.e as per Adjusted Hire/Service Date))</t>
  </si>
  <si>
    <t>Payment Summary and ETP reporting</t>
  </si>
  <si>
    <t>Other Genuine Redundancy payment - eg gratuity</t>
  </si>
  <si>
    <t>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</si>
</sst>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0.00_)"/>
    <numFmt numFmtId="165" formatCode="#,##0.000000"/>
    <numFmt numFmtId="166" formatCode="#,##0.0000_);\(#,##0.0000\)"/>
    <numFmt numFmtId="167" formatCode="0.0000"/>
    <numFmt numFmtId="168" formatCode="0.0%"/>
    <numFmt numFmtId="169" formatCode="&quot;$&quot;#,##0.0000_);\(&quot;$&quot;#,##0.0000\)"/>
    <numFmt numFmtId="170" formatCode="_-* #,##0.0_-;\-* #,##0.0_-;_-* &quot;-&quot;??_-;_-@_-"/>
    <numFmt numFmtId="171" formatCode="d/mm/yyyy;@"/>
  </numFmts>
  <fonts count="37" x14ac:knownFonts="1">
    <font>
      <sz val="11"/>
      <color theme="1"/>
      <name val="Calibri"/>
      <family val="2"/>
      <scheme val="minor"/>
    </font>
    <font>
      <sz val="11"/>
      <color theme="1"/>
      <name val="Calibri"/>
      <family val="2"/>
      <scheme val="minor"/>
    </font>
    <font>
      <b/>
      <sz val="18"/>
      <name val="Arial"/>
      <family val="2"/>
    </font>
    <font>
      <b/>
      <sz val="16"/>
      <name val="Arial"/>
      <family val="2"/>
    </font>
    <font>
      <sz val="14"/>
      <name val="Arial"/>
      <family val="2"/>
    </font>
    <font>
      <b/>
      <sz val="12"/>
      <name val="Arial"/>
      <family val="2"/>
    </font>
    <font>
      <sz val="12"/>
      <name val="Arial"/>
      <family val="2"/>
    </font>
    <font>
      <b/>
      <u/>
      <sz val="12"/>
      <name val="Arial"/>
      <family val="2"/>
    </font>
    <font>
      <b/>
      <sz val="11"/>
      <color indexed="81"/>
      <name val="Tahoma"/>
      <family val="2"/>
    </font>
    <font>
      <b/>
      <sz val="12"/>
      <color theme="0"/>
      <name val="Arial"/>
      <family val="2"/>
    </font>
    <font>
      <sz val="9"/>
      <color indexed="81"/>
      <name val="Tahoma"/>
      <family val="2"/>
    </font>
    <font>
      <b/>
      <sz val="9"/>
      <color indexed="81"/>
      <name val="Tahoma"/>
      <family val="2"/>
    </font>
    <font>
      <b/>
      <sz val="12"/>
      <color theme="1"/>
      <name val="Calibri"/>
      <family val="2"/>
      <scheme val="minor"/>
    </font>
    <font>
      <b/>
      <strike/>
      <sz val="12"/>
      <name val="Arial"/>
      <family val="2"/>
    </font>
    <font>
      <strike/>
      <sz val="12"/>
      <name val="Arial"/>
      <family val="2"/>
    </font>
    <font>
      <b/>
      <sz val="11"/>
      <color rgb="FFFF0000"/>
      <name val="Arial"/>
      <family val="2"/>
    </font>
    <font>
      <sz val="10"/>
      <color rgb="FF4F4F4F"/>
      <name val="Arial"/>
      <family val="2"/>
    </font>
    <font>
      <b/>
      <sz val="10"/>
      <color indexed="81"/>
      <name val="Tahoma"/>
      <family val="2"/>
    </font>
    <font>
      <b/>
      <u/>
      <sz val="10"/>
      <color indexed="81"/>
      <name val="Tahoma"/>
      <family val="2"/>
    </font>
    <font>
      <sz val="10"/>
      <name val="Arial"/>
      <family val="2"/>
    </font>
    <font>
      <b/>
      <sz val="14"/>
      <name val="Arial"/>
      <family val="2"/>
    </font>
    <font>
      <b/>
      <sz val="14"/>
      <color theme="1"/>
      <name val="Calibri"/>
      <family val="2"/>
      <scheme val="minor"/>
    </font>
    <font>
      <b/>
      <sz val="14"/>
      <color theme="1"/>
      <name val="Arial"/>
      <family val="2"/>
    </font>
    <font>
      <sz val="14"/>
      <color theme="1"/>
      <name val="Calibri"/>
      <family val="2"/>
      <scheme val="minor"/>
    </font>
    <font>
      <sz val="14"/>
      <color theme="0"/>
      <name val="Calibri"/>
      <family val="2"/>
      <scheme val="minor"/>
    </font>
    <font>
      <b/>
      <u/>
      <sz val="18"/>
      <name val="Arial"/>
      <family val="2"/>
    </font>
    <font>
      <b/>
      <sz val="13"/>
      <name val="Arial"/>
      <family val="2"/>
    </font>
    <font>
      <sz val="10"/>
      <color indexed="81"/>
      <name val="Tahoma"/>
      <family val="2"/>
    </font>
    <font>
      <b/>
      <u/>
      <sz val="12"/>
      <color theme="1"/>
      <name val="Calibri"/>
      <family val="2"/>
      <scheme val="minor"/>
    </font>
    <font>
      <sz val="12"/>
      <color theme="1"/>
      <name val="Arial"/>
      <family val="2"/>
    </font>
    <font>
      <sz val="11"/>
      <color theme="0"/>
      <name val="Calibri"/>
      <family val="2"/>
      <scheme val="minor"/>
    </font>
    <font>
      <sz val="12"/>
      <color theme="0"/>
      <name val="Arial"/>
      <family val="2"/>
    </font>
    <font>
      <b/>
      <sz val="14"/>
      <color rgb="FFFF0000"/>
      <name val="Arial"/>
      <family val="2"/>
    </font>
    <font>
      <sz val="12"/>
      <color indexed="81"/>
      <name val="Tahoma"/>
      <family val="2"/>
    </font>
    <font>
      <b/>
      <sz val="12"/>
      <color indexed="81"/>
      <name val="Tahoma"/>
      <family val="2"/>
    </font>
    <font>
      <b/>
      <sz val="18"/>
      <color rgb="FFFF0000"/>
      <name val="Arial"/>
      <family val="2"/>
    </font>
    <font>
      <b/>
      <u/>
      <sz val="18"/>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249977111117893"/>
        <bgColor indexed="64"/>
      </patternFill>
    </fill>
  </fills>
  <borders count="3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style="double">
        <color indexed="8"/>
      </bottom>
      <diagonal/>
    </border>
    <border>
      <left/>
      <right/>
      <top/>
      <bottom style="double">
        <color indexed="8"/>
      </bottom>
      <diagonal/>
    </border>
    <border>
      <left style="thin">
        <color indexed="8"/>
      </left>
      <right/>
      <top/>
      <bottom/>
      <diagonal/>
    </border>
    <border>
      <left style="thin">
        <color indexed="8"/>
      </left>
      <right style="medium">
        <color auto="1"/>
      </right>
      <top/>
      <bottom/>
      <diagonal/>
    </border>
    <border>
      <left style="thin">
        <color indexed="8"/>
      </left>
      <right/>
      <top style="double">
        <color indexed="8"/>
      </top>
      <bottom/>
      <diagonal/>
    </border>
    <border>
      <left style="thin">
        <color indexed="8"/>
      </left>
      <right style="medium">
        <color auto="1"/>
      </right>
      <top style="double">
        <color indexed="8"/>
      </top>
      <bottom style="double">
        <color indexed="8"/>
      </bottom>
      <diagonal/>
    </border>
    <border>
      <left style="thin">
        <color indexed="8"/>
      </left>
      <right style="medium">
        <color auto="1"/>
      </right>
      <top style="double">
        <color indexed="8"/>
      </top>
      <bottom/>
      <diagonal/>
    </border>
    <border>
      <left/>
      <right/>
      <top/>
      <bottom style="hair">
        <color indexed="8"/>
      </bottom>
      <diagonal/>
    </border>
    <border>
      <left/>
      <right/>
      <top style="thin">
        <color indexed="8"/>
      </top>
      <bottom style="hair">
        <color indexed="8"/>
      </bottom>
      <diagonal/>
    </border>
    <border>
      <left style="medium">
        <color auto="1"/>
      </left>
      <right/>
      <top/>
      <bottom style="medium">
        <color auto="1"/>
      </bottom>
      <diagonal/>
    </border>
    <border>
      <left/>
      <right/>
      <top/>
      <bottom style="medium">
        <color auto="1"/>
      </bottom>
      <diagonal/>
    </border>
    <border>
      <left/>
      <right/>
      <top/>
      <bottom style="thin">
        <color auto="1"/>
      </bottom>
      <diagonal/>
    </border>
    <border>
      <left style="thin">
        <color auto="1"/>
      </left>
      <right style="thin">
        <color indexed="8"/>
      </right>
      <top/>
      <bottom/>
      <diagonal/>
    </border>
    <border>
      <left/>
      <right style="thin">
        <color indexed="8"/>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indexed="8"/>
      </left>
      <right/>
      <top/>
      <bottom style="medium">
        <color auto="1"/>
      </bottom>
      <diagonal/>
    </border>
    <border>
      <left style="thin">
        <color indexed="8"/>
      </left>
      <right style="medium">
        <color auto="1"/>
      </right>
      <top/>
      <bottom style="medium">
        <color auto="1"/>
      </bottom>
      <diagonal/>
    </border>
    <border>
      <left style="thin">
        <color auto="1"/>
      </left>
      <right style="thin">
        <color indexed="8"/>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indexed="8"/>
      </right>
      <top style="medium">
        <color auto="1"/>
      </top>
      <bottom style="medium">
        <color auto="1"/>
      </bottom>
      <diagonal/>
    </border>
    <border>
      <left style="thin">
        <color auto="1"/>
      </left>
      <right style="thin">
        <color indexed="8"/>
      </right>
      <top style="medium">
        <color auto="1"/>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9" fillId="0" borderId="0"/>
    <xf numFmtId="44" fontId="19" fillId="0" borderId="0" applyFont="0" applyFill="0" applyBorder="0" applyAlignment="0" applyProtection="0"/>
  </cellStyleXfs>
  <cellXfs count="310">
    <xf numFmtId="0" fontId="0" fillId="0" borderId="0" xfId="0"/>
    <xf numFmtId="1" fontId="6" fillId="2" borderId="7" xfId="0" applyNumberFormat="1" applyFont="1" applyFill="1" applyBorder="1" applyProtection="1">
      <protection locked="0"/>
    </xf>
    <xf numFmtId="39" fontId="6" fillId="2" borderId="7" xfId="0" applyNumberFormat="1" applyFont="1" applyFill="1" applyBorder="1" applyProtection="1">
      <protection locked="0"/>
    </xf>
    <xf numFmtId="2" fontId="6" fillId="2" borderId="7" xfId="0" applyNumberFormat="1" applyFont="1" applyFill="1" applyBorder="1" applyProtection="1">
      <protection locked="0"/>
    </xf>
    <xf numFmtId="10" fontId="5" fillId="2" borderId="7" xfId="0" applyNumberFormat="1" applyFont="1" applyFill="1" applyBorder="1" applyProtection="1">
      <protection locked="0"/>
    </xf>
    <xf numFmtId="167" fontId="6" fillId="2" borderId="7" xfId="0" applyNumberFormat="1" applyFont="1" applyFill="1" applyBorder="1" applyProtection="1">
      <protection locked="0"/>
    </xf>
    <xf numFmtId="0" fontId="0" fillId="0" borderId="0" xfId="0" applyNumberFormat="1" applyBorder="1" applyProtection="1"/>
    <xf numFmtId="0" fontId="0" fillId="0" borderId="0" xfId="0" applyNumberFormat="1" applyProtection="1"/>
    <xf numFmtId="0" fontId="3" fillId="0" borderId="4" xfId="0" applyNumberFormat="1" applyFont="1" applyFill="1" applyBorder="1" applyAlignment="1" applyProtection="1"/>
    <xf numFmtId="0" fontId="3" fillId="0" borderId="25" xfId="0" quotePrefix="1" applyNumberFormat="1" applyFont="1" applyFill="1" applyBorder="1" applyAlignment="1" applyProtection="1"/>
    <xf numFmtId="0" fontId="3" fillId="0" borderId="26" xfId="0" quotePrefix="1" applyNumberFormat="1" applyFont="1" applyFill="1" applyBorder="1" applyAlignment="1" applyProtection="1">
      <alignment horizontal="center"/>
    </xf>
    <xf numFmtId="0" fontId="4" fillId="0" borderId="0" xfId="0" applyNumberFormat="1" applyFont="1" applyProtection="1"/>
    <xf numFmtId="0" fontId="3" fillId="0" borderId="5" xfId="0" applyNumberFormat="1" applyFont="1" applyFill="1" applyBorder="1" applyAlignment="1" applyProtection="1"/>
    <xf numFmtId="0" fontId="3" fillId="0" borderId="0" xfId="0" quotePrefix="1" applyNumberFormat="1" applyFont="1" applyFill="1" applyBorder="1" applyAlignment="1" applyProtection="1">
      <alignment horizontal="center"/>
    </xf>
    <xf numFmtId="0" fontId="3" fillId="0" borderId="6" xfId="0" quotePrefix="1" applyNumberFormat="1" applyFont="1" applyFill="1" applyBorder="1" applyAlignment="1" applyProtection="1">
      <alignment horizontal="center"/>
    </xf>
    <xf numFmtId="0" fontId="5" fillId="0" borderId="5" xfId="0" applyNumberFormat="1" applyFont="1" applyFill="1" applyBorder="1" applyAlignment="1" applyProtection="1">
      <alignment wrapText="1"/>
    </xf>
    <xf numFmtId="0" fontId="5" fillId="0" borderId="0" xfId="0" applyNumberFormat="1" applyFont="1" applyFill="1" applyBorder="1" applyAlignment="1" applyProtection="1">
      <alignment horizontal="center"/>
    </xf>
    <xf numFmtId="0" fontId="5" fillId="0" borderId="0" xfId="0" applyNumberFormat="1" applyFont="1" applyFill="1" applyBorder="1" applyProtection="1"/>
    <xf numFmtId="0" fontId="5" fillId="0" borderId="6" xfId="0" applyNumberFormat="1" applyFont="1" applyFill="1" applyBorder="1" applyProtection="1"/>
    <xf numFmtId="0" fontId="5" fillId="0" borderId="5" xfId="0" applyNumberFormat="1" applyFont="1" applyFill="1" applyBorder="1" applyProtection="1"/>
    <xf numFmtId="0" fontId="9" fillId="0" borderId="0" xfId="0" applyNumberFormat="1" applyFont="1" applyFill="1" applyBorder="1" applyAlignment="1" applyProtection="1">
      <alignment wrapText="1"/>
    </xf>
    <xf numFmtId="0" fontId="9" fillId="0" borderId="0" xfId="0" applyNumberFormat="1" applyFont="1" applyFill="1" applyBorder="1" applyProtection="1"/>
    <xf numFmtId="0" fontId="5" fillId="0" borderId="8" xfId="0" applyNumberFormat="1" applyFont="1" applyFill="1" applyBorder="1" applyProtection="1"/>
    <xf numFmtId="0" fontId="5" fillId="0" borderId="9" xfId="0" quotePrefix="1" applyNumberFormat="1" applyFont="1" applyFill="1" applyBorder="1" applyAlignment="1" applyProtection="1">
      <alignment horizontal="left"/>
    </xf>
    <xf numFmtId="0" fontId="5" fillId="0" borderId="10" xfId="0" applyNumberFormat="1" applyFont="1" applyFill="1" applyBorder="1" applyProtection="1"/>
    <xf numFmtId="165" fontId="5" fillId="0" borderId="0" xfId="0" applyNumberFormat="1" applyFont="1" applyFill="1" applyBorder="1" applyProtection="1"/>
    <xf numFmtId="39" fontId="6" fillId="0" borderId="11" xfId="0" applyNumberFormat="1" applyFont="1" applyFill="1" applyBorder="1" applyProtection="1"/>
    <xf numFmtId="39" fontId="6" fillId="0" borderId="12" xfId="0" applyNumberFormat="1" applyFont="1" applyFill="1" applyBorder="1" applyProtection="1"/>
    <xf numFmtId="0" fontId="6" fillId="0" borderId="0" xfId="0" quotePrefix="1" applyNumberFormat="1" applyFont="1" applyFill="1" applyBorder="1" applyAlignment="1" applyProtection="1">
      <alignment horizontal="left"/>
    </xf>
    <xf numFmtId="166" fontId="6" fillId="0" borderId="7" xfId="0" applyNumberFormat="1" applyFont="1" applyFill="1" applyBorder="1" applyProtection="1"/>
    <xf numFmtId="0" fontId="6" fillId="0" borderId="0" xfId="0" applyNumberFormat="1" applyFont="1" applyFill="1" applyBorder="1" applyAlignment="1" applyProtection="1">
      <alignment horizontal="center"/>
    </xf>
    <xf numFmtId="39" fontId="6" fillId="0" borderId="7" xfId="0" applyNumberFormat="1" applyFont="1" applyFill="1" applyBorder="1" applyProtection="1"/>
    <xf numFmtId="39" fontId="6" fillId="0" borderId="0" xfId="0" applyNumberFormat="1" applyFont="1" applyFill="1" applyBorder="1" applyProtection="1"/>
    <xf numFmtId="0" fontId="6" fillId="0" borderId="0" xfId="0" applyNumberFormat="1" applyFont="1" applyFill="1" applyBorder="1" applyProtection="1"/>
    <xf numFmtId="166" fontId="5" fillId="0" borderId="0" xfId="0" applyNumberFormat="1" applyFont="1" applyFill="1" applyBorder="1" applyProtection="1"/>
    <xf numFmtId="10" fontId="5" fillId="0" borderId="0" xfId="0" applyNumberFormat="1" applyFont="1" applyFill="1" applyBorder="1" applyAlignment="1" applyProtection="1">
      <alignment horizontal="center"/>
    </xf>
    <xf numFmtId="39" fontId="6" fillId="0" borderId="12" xfId="0" applyNumberFormat="1" applyFont="1" applyFill="1" applyBorder="1" applyProtection="1"/>
    <xf numFmtId="2" fontId="6" fillId="0" borderId="0" xfId="0" applyNumberFormat="1" applyFont="1" applyFill="1" applyBorder="1" applyProtection="1"/>
    <xf numFmtId="166" fontId="6" fillId="0" borderId="0" xfId="0" applyNumberFormat="1" applyFont="1" applyFill="1" applyBorder="1" applyProtection="1"/>
    <xf numFmtId="0" fontId="5" fillId="0" borderId="0" xfId="0" applyNumberFormat="1" applyFont="1" applyFill="1" applyBorder="1" applyAlignment="1" applyProtection="1">
      <alignment horizontal="center" wrapText="1"/>
    </xf>
    <xf numFmtId="39" fontId="6" fillId="0" borderId="21" xfId="0" applyNumberFormat="1" applyFont="1" applyFill="1" applyBorder="1" applyProtection="1"/>
    <xf numFmtId="0" fontId="6" fillId="0" borderId="0" xfId="0" quotePrefix="1" applyNumberFormat="1" applyFont="1" applyFill="1" applyBorder="1" applyProtection="1"/>
    <xf numFmtId="4" fontId="6" fillId="0" borderId="7" xfId="0" applyNumberFormat="1" applyFont="1" applyFill="1" applyBorder="1" applyProtection="1"/>
    <xf numFmtId="168" fontId="5" fillId="0" borderId="0" xfId="0" applyNumberFormat="1" applyFont="1" applyFill="1" applyBorder="1" applyAlignment="1" applyProtection="1">
      <alignment horizontal="center"/>
    </xf>
    <xf numFmtId="39" fontId="6" fillId="0" borderId="13" xfId="0" applyNumberFormat="1" applyFont="1" applyFill="1" applyBorder="1" applyProtection="1"/>
    <xf numFmtId="39" fontId="6" fillId="0" borderId="14" xfId="0" applyNumberFormat="1" applyFont="1" applyFill="1" applyBorder="1" applyProtection="1"/>
    <xf numFmtId="39" fontId="6" fillId="0" borderId="15" xfId="0" applyNumberFormat="1" applyFont="1" applyFill="1" applyBorder="1" applyProtection="1"/>
    <xf numFmtId="0" fontId="13" fillId="0" borderId="5" xfId="0" quotePrefix="1" applyNumberFormat="1" applyFont="1" applyFill="1" applyBorder="1" applyProtection="1"/>
    <xf numFmtId="0" fontId="13" fillId="0" borderId="0" xfId="0" applyNumberFormat="1" applyFont="1" applyFill="1" applyBorder="1" applyProtection="1"/>
    <xf numFmtId="39" fontId="14" fillId="0" borderId="11" xfId="0" applyNumberFormat="1" applyFont="1" applyFill="1" applyBorder="1" applyProtection="1"/>
    <xf numFmtId="39" fontId="14" fillId="0" borderId="12" xfId="0" applyNumberFormat="1" applyFont="1" applyFill="1" applyBorder="1" applyProtection="1"/>
    <xf numFmtId="0" fontId="5" fillId="0" borderId="5" xfId="0" applyNumberFormat="1" applyFont="1" applyFill="1" applyBorder="1" applyAlignment="1" applyProtection="1">
      <alignment horizontal="left" wrapText="1"/>
    </xf>
    <xf numFmtId="0" fontId="5" fillId="0" borderId="5" xfId="0" applyNumberFormat="1" applyFont="1" applyFill="1" applyBorder="1" applyAlignment="1" applyProtection="1">
      <alignment horizontal="left"/>
    </xf>
    <xf numFmtId="39" fontId="5" fillId="0" borderId="7" xfId="0" applyNumberFormat="1" applyFont="1" applyFill="1" applyBorder="1" applyProtection="1"/>
    <xf numFmtId="39" fontId="6" fillId="0" borderId="21" xfId="0" applyNumberFormat="1" applyFont="1" applyFill="1" applyBorder="1" applyProtection="1"/>
    <xf numFmtId="0" fontId="15" fillId="0" borderId="5" xfId="0" quotePrefix="1" applyNumberFormat="1" applyFont="1" applyFill="1" applyBorder="1" applyAlignment="1" applyProtection="1"/>
    <xf numFmtId="0" fontId="15" fillId="0" borderId="0" xfId="0" quotePrefix="1" applyNumberFormat="1" applyFont="1" applyFill="1" applyBorder="1" applyAlignment="1" applyProtection="1"/>
    <xf numFmtId="0" fontId="15" fillId="0" borderId="6" xfId="0" quotePrefix="1" applyNumberFormat="1" applyFont="1" applyFill="1" applyBorder="1" applyAlignment="1" applyProtection="1"/>
    <xf numFmtId="0" fontId="6" fillId="0" borderId="16" xfId="0" applyNumberFormat="1" applyFont="1" applyFill="1" applyBorder="1" applyProtection="1"/>
    <xf numFmtId="0" fontId="6" fillId="0" borderId="1" xfId="0" applyNumberFormat="1" applyFont="1" applyFill="1" applyBorder="1" applyProtection="1"/>
    <xf numFmtId="37" fontId="6" fillId="0" borderId="3" xfId="0" applyNumberFormat="1" applyFont="1" applyFill="1" applyBorder="1" applyProtection="1"/>
    <xf numFmtId="37" fontId="6" fillId="0" borderId="0" xfId="0" applyNumberFormat="1" applyFont="1" applyFill="1" applyBorder="1" applyProtection="1"/>
    <xf numFmtId="168" fontId="5" fillId="0" borderId="0" xfId="0" applyNumberFormat="1" applyFont="1" applyFill="1" applyBorder="1" applyProtection="1"/>
    <xf numFmtId="168" fontId="5" fillId="0" borderId="0" xfId="0" quotePrefix="1" applyNumberFormat="1" applyFont="1" applyFill="1" applyBorder="1" applyAlignment="1" applyProtection="1">
      <alignment horizontal="center"/>
    </xf>
    <xf numFmtId="0" fontId="6" fillId="0" borderId="17" xfId="0" applyNumberFormat="1" applyFont="1" applyFill="1" applyBorder="1" applyProtection="1"/>
    <xf numFmtId="37" fontId="6" fillId="0" borderId="17" xfId="0" applyNumberFormat="1" applyFont="1" applyFill="1" applyBorder="1" applyProtection="1"/>
    <xf numFmtId="39" fontId="6" fillId="0" borderId="17" xfId="0" applyNumberFormat="1" applyFont="1" applyFill="1" applyBorder="1" applyProtection="1"/>
    <xf numFmtId="37" fontId="6" fillId="0" borderId="16" xfId="0" applyNumberFormat="1" applyFont="1" applyFill="1" applyBorder="1" applyProtection="1"/>
    <xf numFmtId="39" fontId="6" fillId="0" borderId="16" xfId="0" applyNumberFormat="1" applyFont="1" applyFill="1" applyBorder="1" applyProtection="1"/>
    <xf numFmtId="168" fontId="5" fillId="0" borderId="0" xfId="0" quotePrefix="1" applyNumberFormat="1" applyFont="1" applyFill="1" applyBorder="1" applyAlignment="1" applyProtection="1">
      <alignment horizontal="left"/>
    </xf>
    <xf numFmtId="0" fontId="5" fillId="0" borderId="5" xfId="0" quotePrefix="1" applyNumberFormat="1" applyFont="1" applyFill="1" applyBorder="1" applyAlignment="1" applyProtection="1">
      <alignment horizontal="left"/>
    </xf>
    <xf numFmtId="169" fontId="5" fillId="0" borderId="0" xfId="0" applyNumberFormat="1" applyFont="1" applyFill="1" applyBorder="1" applyProtection="1"/>
    <xf numFmtId="169" fontId="6" fillId="0" borderId="0" xfId="0" applyNumberFormat="1" applyFont="1" applyFill="1" applyBorder="1" applyProtection="1"/>
    <xf numFmtId="0" fontId="5" fillId="0" borderId="18" xfId="0" applyNumberFormat="1" applyFont="1" applyFill="1" applyBorder="1" applyProtection="1"/>
    <xf numFmtId="0" fontId="5" fillId="0" borderId="19" xfId="0" applyNumberFormat="1" applyFont="1" applyFill="1" applyBorder="1" applyProtection="1"/>
    <xf numFmtId="0" fontId="0" fillId="0" borderId="0" xfId="0" quotePrefix="1" applyNumberFormat="1" applyAlignment="1" applyProtection="1">
      <alignment horizontal="left"/>
    </xf>
    <xf numFmtId="0" fontId="0" fillId="0" borderId="0" xfId="0" applyNumberFormat="1" applyAlignment="1" applyProtection="1">
      <alignment horizontal="left"/>
    </xf>
    <xf numFmtId="4" fontId="0" fillId="0" borderId="0" xfId="0" applyNumberFormat="1" applyAlignment="1" applyProtection="1"/>
    <xf numFmtId="0" fontId="16" fillId="0" borderId="0" xfId="0" applyFont="1" applyAlignment="1">
      <alignment wrapText="1"/>
    </xf>
    <xf numFmtId="0" fontId="23" fillId="0" borderId="0" xfId="0" applyNumberFormat="1" applyFont="1" applyBorder="1" applyAlignment="1" applyProtection="1">
      <alignment wrapText="1"/>
    </xf>
    <xf numFmtId="0" fontId="4" fillId="0" borderId="0" xfId="0" applyNumberFormat="1" applyFont="1" applyBorder="1" applyAlignment="1" applyProtection="1">
      <alignment wrapText="1"/>
    </xf>
    <xf numFmtId="15" fontId="24" fillId="0" borderId="0" xfId="0" applyNumberFormat="1" applyFont="1" applyAlignment="1" applyProtection="1">
      <alignment wrapText="1"/>
    </xf>
    <xf numFmtId="0" fontId="23" fillId="0" borderId="0" xfId="0" applyNumberFormat="1" applyFont="1" applyAlignment="1" applyProtection="1">
      <alignment wrapText="1"/>
    </xf>
    <xf numFmtId="39" fontId="6" fillId="0" borderId="6" xfId="0" applyNumberFormat="1" applyFont="1" applyFill="1" applyBorder="1" applyProtection="1"/>
    <xf numFmtId="0" fontId="0" fillId="0" borderId="25" xfId="0" applyNumberFormat="1" applyBorder="1" applyProtection="1"/>
    <xf numFmtId="0" fontId="23" fillId="0" borderId="25" xfId="0" applyNumberFormat="1" applyFont="1" applyBorder="1" applyAlignment="1" applyProtection="1">
      <alignment wrapText="1"/>
    </xf>
    <xf numFmtId="44" fontId="5" fillId="4" borderId="7" xfId="1" applyFont="1" applyFill="1" applyBorder="1" applyProtection="1"/>
    <xf numFmtId="0" fontId="21" fillId="6" borderId="7" xfId="0" applyNumberFormat="1" applyFont="1" applyFill="1" applyBorder="1" applyAlignment="1" applyProtection="1">
      <alignment wrapText="1"/>
    </xf>
    <xf numFmtId="39" fontId="6" fillId="0" borderId="6" xfId="0" applyNumberFormat="1" applyFont="1" applyFill="1" applyBorder="1" applyProtection="1"/>
    <xf numFmtId="39" fontId="6" fillId="6" borderId="7" xfId="0" applyNumberFormat="1" applyFont="1" applyFill="1" applyBorder="1" applyProtection="1"/>
    <xf numFmtId="39" fontId="6" fillId="0" borderId="1" xfId="0" applyNumberFormat="1" applyFont="1" applyFill="1" applyBorder="1" applyAlignment="1" applyProtection="1"/>
    <xf numFmtId="0" fontId="5" fillId="6" borderId="7"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39" fontId="6" fillId="6" borderId="1" xfId="0" applyNumberFormat="1" applyFont="1" applyFill="1" applyBorder="1" applyProtection="1"/>
    <xf numFmtId="39" fontId="26" fillId="0" borderId="7" xfId="0" applyNumberFormat="1" applyFont="1" applyFill="1" applyBorder="1" applyProtection="1"/>
    <xf numFmtId="0" fontId="12" fillId="3" borderId="0" xfId="0" applyNumberFormat="1" applyFont="1" applyFill="1" applyAlignment="1" applyProtection="1">
      <alignment wrapText="1"/>
    </xf>
    <xf numFmtId="15" fontId="5" fillId="2" borderId="7" xfId="0" applyNumberFormat="1" applyFont="1" applyFill="1" applyBorder="1" applyProtection="1">
      <protection locked="0"/>
    </xf>
    <xf numFmtId="164" fontId="5" fillId="2" borderId="7" xfId="0" applyNumberFormat="1" applyFont="1" applyFill="1" applyBorder="1" applyProtection="1">
      <protection locked="0"/>
    </xf>
    <xf numFmtId="8" fontId="5" fillId="2" borderId="7" xfId="1" applyNumberFormat="1" applyFont="1" applyFill="1" applyBorder="1" applyProtection="1">
      <protection locked="0"/>
    </xf>
    <xf numFmtId="7" fontId="5" fillId="2" borderId="7" xfId="0" applyNumberFormat="1" applyFont="1" applyFill="1" applyBorder="1" applyProtection="1">
      <protection locked="0"/>
    </xf>
    <xf numFmtId="39" fontId="6" fillId="7" borderId="7" xfId="0" applyNumberFormat="1" applyFont="1" applyFill="1" applyBorder="1" applyProtection="1"/>
    <xf numFmtId="0" fontId="6" fillId="0" borderId="18" xfId="0" applyNumberFormat="1" applyFont="1" applyFill="1" applyBorder="1" applyProtection="1"/>
    <xf numFmtId="37" fontId="6" fillId="0" borderId="27" xfId="0" applyNumberFormat="1" applyFont="1" applyFill="1" applyBorder="1" applyProtection="1"/>
    <xf numFmtId="39" fontId="6" fillId="0" borderId="24" xfId="0" applyNumberFormat="1" applyFont="1" applyFill="1" applyBorder="1" applyProtection="1"/>
    <xf numFmtId="39" fontId="6" fillId="6" borderId="4" xfId="0" applyNumberFormat="1" applyFont="1" applyFill="1" applyBorder="1" applyProtection="1"/>
    <xf numFmtId="39" fontId="6" fillId="7" borderId="23" xfId="0" applyNumberFormat="1" applyFont="1" applyFill="1" applyBorder="1" applyProtection="1"/>
    <xf numFmtId="0" fontId="21" fillId="6" borderId="23" xfId="0" applyNumberFormat="1" applyFont="1" applyFill="1" applyBorder="1" applyAlignment="1" applyProtection="1">
      <alignment wrapText="1"/>
    </xf>
    <xf numFmtId="39" fontId="6" fillId="6" borderId="18" xfId="0" applyNumberFormat="1" applyFont="1" applyFill="1" applyBorder="1" applyProtection="1"/>
    <xf numFmtId="39" fontId="6" fillId="7" borderId="24" xfId="0" applyNumberFormat="1" applyFont="1" applyFill="1" applyBorder="1" applyProtection="1"/>
    <xf numFmtId="39" fontId="6" fillId="0" borderId="29" xfId="0" applyNumberFormat="1" applyFont="1" applyFill="1" applyBorder="1" applyProtection="1"/>
    <xf numFmtId="39" fontId="6" fillId="0" borderId="30" xfId="0" applyNumberFormat="1" applyFont="1" applyFill="1" applyBorder="1" applyProtection="1"/>
    <xf numFmtId="39" fontId="6" fillId="0" borderId="26" xfId="0" applyNumberFormat="1" applyFont="1" applyFill="1" applyBorder="1" applyProtection="1"/>
    <xf numFmtId="39" fontId="6" fillId="0" borderId="2" xfId="0" applyNumberFormat="1" applyFont="1" applyFill="1" applyBorder="1" applyProtection="1"/>
    <xf numFmtId="0" fontId="4" fillId="0" borderId="0" xfId="0" applyNumberFormat="1" applyFont="1" applyBorder="1" applyProtection="1"/>
    <xf numFmtId="0" fontId="0" fillId="0" borderId="0" xfId="0" applyBorder="1" applyProtection="1"/>
    <xf numFmtId="39" fontId="6" fillId="0" borderId="19" xfId="0" applyNumberFormat="1" applyFont="1" applyFill="1" applyBorder="1" applyProtection="1"/>
    <xf numFmtId="39" fontId="6" fillId="0" borderId="27" xfId="0" applyNumberFormat="1" applyFont="1" applyFill="1" applyBorder="1" applyProtection="1"/>
    <xf numFmtId="0" fontId="12" fillId="8" borderId="8" xfId="0" applyNumberFormat="1" applyFont="1" applyFill="1" applyBorder="1" applyAlignment="1" applyProtection="1">
      <alignment wrapText="1"/>
    </xf>
    <xf numFmtId="0" fontId="12" fillId="8" borderId="24" xfId="0" applyNumberFormat="1" applyFont="1" applyFill="1" applyBorder="1" applyAlignment="1" applyProtection="1">
      <alignment wrapText="1"/>
    </xf>
    <xf numFmtId="0" fontId="28" fillId="8" borderId="23" xfId="0" applyNumberFormat="1" applyFont="1" applyFill="1" applyBorder="1" applyProtection="1"/>
    <xf numFmtId="0" fontId="28" fillId="8" borderId="8" xfId="0" applyNumberFormat="1" applyFont="1" applyFill="1" applyBorder="1" applyAlignment="1" applyProtection="1">
      <alignment wrapText="1"/>
    </xf>
    <xf numFmtId="15" fontId="6" fillId="8" borderId="7" xfId="0" applyNumberFormat="1" applyFont="1" applyFill="1" applyBorder="1" applyProtection="1"/>
    <xf numFmtId="0" fontId="6" fillId="8" borderId="3" xfId="0" applyNumberFormat="1" applyFont="1" applyFill="1" applyBorder="1" applyProtection="1"/>
    <xf numFmtId="0" fontId="6" fillId="8" borderId="1" xfId="0" applyNumberFormat="1" applyFont="1" applyFill="1" applyBorder="1" applyProtection="1"/>
    <xf numFmtId="0" fontId="5" fillId="8" borderId="7" xfId="0" quotePrefix="1" applyNumberFormat="1" applyFont="1" applyFill="1" applyBorder="1" applyAlignment="1" applyProtection="1">
      <alignment horizontal="left"/>
    </xf>
    <xf numFmtId="7" fontId="6" fillId="8" borderId="7" xfId="0" applyNumberFormat="1" applyFont="1" applyFill="1" applyBorder="1" applyProtection="1"/>
    <xf numFmtId="39" fontId="26" fillId="7" borderId="7" xfId="0" applyNumberFormat="1" applyFont="1" applyFill="1" applyBorder="1" applyProtection="1"/>
    <xf numFmtId="0" fontId="21" fillId="7" borderId="7" xfId="0" applyNumberFormat="1" applyFont="1" applyFill="1" applyBorder="1" applyAlignment="1" applyProtection="1">
      <alignment wrapText="1"/>
    </xf>
    <xf numFmtId="44" fontId="5" fillId="0" borderId="7" xfId="1" applyFont="1" applyFill="1" applyBorder="1" applyProtection="1"/>
    <xf numFmtId="0" fontId="20" fillId="2" borderId="7" xfId="0" applyNumberFormat="1" applyFont="1" applyFill="1" applyBorder="1" applyAlignment="1" applyProtection="1">
      <alignment wrapText="1"/>
    </xf>
    <xf numFmtId="0" fontId="22" fillId="4" borderId="7" xfId="0" applyNumberFormat="1" applyFont="1" applyFill="1" applyBorder="1" applyAlignment="1" applyProtection="1">
      <alignment wrapText="1"/>
    </xf>
    <xf numFmtId="44" fontId="5" fillId="9" borderId="7" xfId="1" applyFont="1" applyFill="1" applyBorder="1" applyProtection="1"/>
    <xf numFmtId="0" fontId="29" fillId="0" borderId="0" xfId="0" applyNumberFormat="1" applyFont="1" applyProtection="1"/>
    <xf numFmtId="0" fontId="29" fillId="0" borderId="20" xfId="0" applyNumberFormat="1" applyFont="1" applyBorder="1" applyAlignment="1" applyProtection="1">
      <alignment horizontal="left"/>
    </xf>
    <xf numFmtId="0" fontId="29" fillId="0" borderId="0" xfId="0" quotePrefix="1" applyNumberFormat="1" applyFont="1" applyAlignment="1" applyProtection="1">
      <alignment horizontal="left"/>
    </xf>
    <xf numFmtId="0" fontId="29" fillId="0" borderId="0" xfId="0" applyNumberFormat="1" applyFont="1" applyAlignment="1" applyProtection="1">
      <alignment horizontal="left"/>
    </xf>
    <xf numFmtId="14" fontId="29" fillId="0" borderId="20" xfId="0" applyNumberFormat="1" applyFont="1" applyBorder="1" applyAlignment="1" applyProtection="1">
      <alignment horizontal="left"/>
    </xf>
    <xf numFmtId="7" fontId="29" fillId="0" borderId="0" xfId="0" quotePrefix="1" applyNumberFormat="1" applyFont="1" applyAlignment="1" applyProtection="1">
      <alignment horizontal="left"/>
    </xf>
    <xf numFmtId="0" fontId="0" fillId="0" borderId="0" xfId="0" applyNumberFormat="1" applyFill="1" applyProtection="1"/>
    <xf numFmtId="39" fontId="6" fillId="0" borderId="1" xfId="0" applyNumberFormat="1" applyFont="1" applyFill="1" applyBorder="1" applyProtection="1"/>
    <xf numFmtId="0" fontId="5" fillId="10" borderId="7" xfId="0" applyNumberFormat="1" applyFont="1" applyFill="1" applyBorder="1" applyAlignment="1" applyProtection="1">
      <alignment horizontal="center"/>
    </xf>
    <xf numFmtId="0" fontId="23" fillId="0" borderId="0" xfId="0" applyNumberFormat="1" applyFont="1" applyFill="1" applyBorder="1" applyAlignment="1" applyProtection="1">
      <alignment wrapText="1"/>
    </xf>
    <xf numFmtId="0" fontId="21" fillId="0" borderId="7" xfId="0" applyNumberFormat="1" applyFont="1" applyFill="1" applyBorder="1" applyAlignment="1" applyProtection="1">
      <alignment wrapText="1"/>
    </xf>
    <xf numFmtId="0" fontId="9" fillId="0" borderId="0" xfId="0" applyNumberFormat="1" applyFont="1" applyFill="1" applyBorder="1" applyAlignment="1" applyProtection="1">
      <alignment horizontal="center" wrapText="1"/>
    </xf>
    <xf numFmtId="39" fontId="6" fillId="0" borderId="7" xfId="0" applyNumberFormat="1" applyFont="1" applyFill="1" applyBorder="1" applyProtection="1"/>
    <xf numFmtId="0" fontId="0" fillId="0" borderId="0" xfId="0" applyNumberFormat="1" applyFill="1" applyBorder="1" applyProtection="1"/>
    <xf numFmtId="0" fontId="9" fillId="0" borderId="5" xfId="0" applyNumberFormat="1" applyFont="1" applyFill="1" applyBorder="1" applyProtection="1"/>
    <xf numFmtId="37" fontId="31" fillId="0" borderId="0" xfId="0" applyNumberFormat="1" applyFont="1" applyFill="1" applyBorder="1" applyProtection="1"/>
    <xf numFmtId="10" fontId="9" fillId="0" borderId="0" xfId="0" applyNumberFormat="1" applyFont="1" applyFill="1" applyBorder="1" applyAlignment="1" applyProtection="1">
      <alignment horizontal="center"/>
    </xf>
    <xf numFmtId="168" fontId="9" fillId="0" borderId="0" xfId="0" applyNumberFormat="1" applyFont="1" applyFill="1" applyBorder="1" applyProtection="1"/>
    <xf numFmtId="168" fontId="9" fillId="0" borderId="0" xfId="0" quotePrefix="1" applyNumberFormat="1" applyFont="1" applyFill="1" applyBorder="1" applyAlignment="1" applyProtection="1">
      <alignment horizontal="center"/>
    </xf>
    <xf numFmtId="168" fontId="9" fillId="0" borderId="0" xfId="0" quotePrefix="1" applyNumberFormat="1" applyFont="1" applyFill="1" applyBorder="1" applyAlignment="1" applyProtection="1">
      <alignment horizontal="left"/>
    </xf>
    <xf numFmtId="0" fontId="31" fillId="0" borderId="0" xfId="0" applyNumberFormat="1" applyFont="1" applyFill="1" applyBorder="1" applyProtection="1"/>
    <xf numFmtId="0" fontId="30" fillId="0" borderId="0" xfId="0" applyNumberFormat="1" applyFont="1" applyFill="1" applyBorder="1" applyProtection="1"/>
    <xf numFmtId="0" fontId="30" fillId="0" borderId="0" xfId="0" applyFont="1" applyFill="1" applyBorder="1" applyProtection="1"/>
    <xf numFmtId="0" fontId="9" fillId="0" borderId="0" xfId="0" applyNumberFormat="1" applyFont="1" applyFill="1" applyBorder="1" applyAlignment="1" applyProtection="1">
      <alignment horizontal="center"/>
    </xf>
    <xf numFmtId="0" fontId="31" fillId="0" borderId="0" xfId="0" applyNumberFormat="1" applyFont="1" applyFill="1" applyBorder="1" applyAlignment="1" applyProtection="1">
      <alignment horizontal="center"/>
    </xf>
    <xf numFmtId="166" fontId="9" fillId="0" borderId="0" xfId="0" applyNumberFormat="1" applyFont="1" applyFill="1" applyBorder="1" applyProtection="1"/>
    <xf numFmtId="166" fontId="31" fillId="0" borderId="0" xfId="0" applyNumberFormat="1" applyFont="1" applyFill="1" applyBorder="1" applyProtection="1"/>
    <xf numFmtId="168" fontId="9" fillId="0" borderId="0" xfId="0" applyNumberFormat="1" applyFont="1" applyFill="1" applyBorder="1" applyAlignment="1" applyProtection="1">
      <alignment horizontal="center"/>
    </xf>
    <xf numFmtId="39" fontId="9" fillId="0" borderId="0" xfId="0" applyNumberFormat="1" applyFont="1" applyFill="1" applyBorder="1" applyProtection="1"/>
    <xf numFmtId="39" fontId="6" fillId="0" borderId="22" xfId="0" applyNumberFormat="1" applyFont="1" applyFill="1" applyBorder="1" applyProtection="1"/>
    <xf numFmtId="4" fontId="31" fillId="0" borderId="0" xfId="0" applyNumberFormat="1" applyFont="1" applyFill="1" applyBorder="1" applyProtection="1"/>
    <xf numFmtId="39" fontId="6" fillId="0" borderId="31" xfId="0" applyNumberFormat="1" applyFont="1" applyFill="1" applyBorder="1" applyProtection="1"/>
    <xf numFmtId="39" fontId="6" fillId="0" borderId="7" xfId="0" applyNumberFormat="1" applyFont="1" applyFill="1" applyBorder="1" applyAlignment="1" applyProtection="1"/>
    <xf numFmtId="15" fontId="31" fillId="0" borderId="0" xfId="0" applyNumberFormat="1" applyFont="1" applyFill="1" applyBorder="1" applyProtection="1"/>
    <xf numFmtId="170" fontId="31" fillId="0" borderId="0" xfId="2" applyNumberFormat="1" applyFont="1" applyFill="1" applyBorder="1" applyProtection="1"/>
    <xf numFmtId="39" fontId="31" fillId="0" borderId="0" xfId="0" applyNumberFormat="1" applyFont="1" applyFill="1" applyBorder="1" applyProtection="1"/>
    <xf numFmtId="39" fontId="6" fillId="0" borderId="28" xfId="0" applyNumberFormat="1" applyFont="1" applyFill="1" applyBorder="1" applyProtection="1"/>
    <xf numFmtId="39" fontId="6" fillId="0" borderId="33" xfId="0" applyNumberFormat="1" applyFont="1" applyFill="1" applyBorder="1" applyProtection="1"/>
    <xf numFmtId="39" fontId="6" fillId="0" borderId="32" xfId="0" applyNumberFormat="1" applyFont="1" applyFill="1" applyBorder="1" applyProtection="1"/>
    <xf numFmtId="0" fontId="5" fillId="10" borderId="5" xfId="0" applyNumberFormat="1" applyFont="1" applyFill="1" applyBorder="1" applyAlignment="1" applyProtection="1">
      <alignment wrapText="1"/>
    </xf>
    <xf numFmtId="0" fontId="5" fillId="10" borderId="5" xfId="0" applyNumberFormat="1" applyFont="1" applyFill="1" applyBorder="1" applyAlignment="1" applyProtection="1">
      <alignment horizontal="left"/>
    </xf>
    <xf numFmtId="39" fontId="6" fillId="0" borderId="23" xfId="0" applyNumberFormat="1" applyFont="1" applyFill="1" applyBorder="1" applyProtection="1"/>
    <xf numFmtId="39" fontId="6" fillId="0" borderId="35" xfId="0" applyNumberFormat="1" applyFont="1" applyFill="1" applyBorder="1" applyProtection="1"/>
    <xf numFmtId="39" fontId="6" fillId="0" borderId="34" xfId="0" applyNumberFormat="1" applyFont="1" applyFill="1" applyBorder="1" applyProtection="1"/>
    <xf numFmtId="0" fontId="5" fillId="0" borderId="7" xfId="0" quotePrefix="1" applyNumberFormat="1" applyFont="1" applyFill="1" applyBorder="1" applyAlignment="1" applyProtection="1">
      <alignment horizontal="left"/>
    </xf>
    <xf numFmtId="7" fontId="6" fillId="0" borderId="7" xfId="0" applyNumberFormat="1" applyFont="1" applyFill="1" applyBorder="1" applyProtection="1"/>
    <xf numFmtId="0" fontId="30" fillId="0" borderId="5" xfId="0" applyNumberFormat="1" applyFont="1" applyFill="1" applyBorder="1" applyProtection="1"/>
    <xf numFmtId="39" fontId="6" fillId="0" borderId="4" xfId="0" applyNumberFormat="1" applyFont="1" applyFill="1" applyBorder="1" applyProtection="1"/>
    <xf numFmtId="39" fontId="6" fillId="0" borderId="18" xfId="0" applyNumberFormat="1" applyFont="1" applyFill="1" applyBorder="1" applyProtection="1"/>
    <xf numFmtId="0" fontId="15" fillId="0" borderId="0" xfId="0" quotePrefix="1" applyNumberFormat="1" applyFont="1" applyFill="1" applyBorder="1" applyAlignment="1" applyProtection="1">
      <alignment horizontal="left"/>
    </xf>
    <xf numFmtId="0" fontId="5" fillId="0" borderId="5" xfId="0" quotePrefix="1" applyNumberFormat="1" applyFont="1" applyFill="1" applyBorder="1" applyAlignment="1" applyProtection="1"/>
    <xf numFmtId="0" fontId="5" fillId="0" borderId="0" xfId="0" quotePrefix="1" applyNumberFormat="1" applyFont="1" applyFill="1" applyBorder="1" applyAlignment="1" applyProtection="1"/>
    <xf numFmtId="0" fontId="5" fillId="0" borderId="6" xfId="0" quotePrefix="1" applyNumberFormat="1" applyFont="1" applyFill="1" applyBorder="1" applyAlignment="1" applyProtection="1"/>
    <xf numFmtId="0" fontId="5" fillId="0" borderId="7" xfId="0" quotePrefix="1" applyNumberFormat="1" applyFont="1" applyFill="1" applyBorder="1" applyAlignment="1" applyProtection="1"/>
    <xf numFmtId="0" fontId="3" fillId="0" borderId="2" xfId="0" quotePrefix="1" applyNumberFormat="1" applyFont="1" applyFill="1" applyBorder="1" applyAlignment="1" applyProtection="1"/>
    <xf numFmtId="0" fontId="3" fillId="0" borderId="3" xfId="0" quotePrefix="1" applyNumberFormat="1" applyFont="1" applyFill="1" applyBorder="1" applyAlignment="1" applyProtection="1"/>
    <xf numFmtId="49" fontId="5" fillId="0" borderId="7" xfId="2" applyNumberFormat="1" applyFont="1" applyFill="1" applyBorder="1" applyAlignment="1" applyProtection="1">
      <alignment horizontal="right"/>
    </xf>
    <xf numFmtId="15" fontId="5" fillId="0" borderId="7" xfId="0" applyNumberFormat="1" applyFont="1" applyFill="1" applyBorder="1" applyProtection="1"/>
    <xf numFmtId="43" fontId="5" fillId="0" borderId="7" xfId="2" applyFont="1" applyFill="1" applyBorder="1" applyProtection="1"/>
    <xf numFmtId="10" fontId="9" fillId="0" borderId="0" xfId="0" applyNumberFormat="1" applyFont="1" applyFill="1" applyBorder="1" applyProtection="1"/>
    <xf numFmtId="0" fontId="0" fillId="0" borderId="0" xfId="0" applyNumberFormat="1" applyAlignment="1" applyProtection="1"/>
    <xf numFmtId="0" fontId="5" fillId="0" borderId="0" xfId="0" quotePrefix="1" applyNumberFormat="1" applyFont="1" applyFill="1" applyBorder="1" applyAlignment="1" applyProtection="1">
      <alignment horizontal="right"/>
    </xf>
    <xf numFmtId="0" fontId="25" fillId="0" borderId="2" xfId="0" applyNumberFormat="1" applyFont="1" applyFill="1" applyBorder="1" applyAlignment="1" applyProtection="1">
      <alignment horizontal="center"/>
    </xf>
    <xf numFmtId="0" fontId="25" fillId="0" borderId="3" xfId="0" applyNumberFormat="1" applyFont="1" applyFill="1" applyBorder="1" applyAlignment="1" applyProtection="1">
      <alignment horizontal="center"/>
    </xf>
    <xf numFmtId="39" fontId="6" fillId="8" borderId="7" xfId="0" applyNumberFormat="1" applyFont="1" applyFill="1" applyBorder="1" applyProtection="1"/>
    <xf numFmtId="2" fontId="6" fillId="2" borderId="23" xfId="0" applyNumberFormat="1" applyFont="1" applyFill="1" applyBorder="1" applyProtection="1">
      <protection locked="0"/>
    </xf>
    <xf numFmtId="0" fontId="5" fillId="2" borderId="7" xfId="0" applyNumberFormat="1" applyFont="1" applyFill="1" applyBorder="1" applyProtection="1">
      <protection locked="0"/>
    </xf>
    <xf numFmtId="0" fontId="5" fillId="2" borderId="5" xfId="0" applyNumberFormat="1" applyFont="1" applyFill="1" applyBorder="1" applyAlignment="1" applyProtection="1">
      <alignment wrapText="1"/>
    </xf>
    <xf numFmtId="0" fontId="3" fillId="0" borderId="4" xfId="0" applyNumberFormat="1" applyFont="1" applyFill="1" applyBorder="1" applyAlignment="1" applyProtection="1">
      <alignment wrapText="1"/>
    </xf>
    <xf numFmtId="0" fontId="3" fillId="0" borderId="5" xfId="0" applyNumberFormat="1" applyFont="1" applyFill="1" applyBorder="1" applyAlignment="1" applyProtection="1">
      <alignment wrapText="1"/>
    </xf>
    <xf numFmtId="0" fontId="5" fillId="0" borderId="8" xfId="0" applyNumberFormat="1" applyFont="1" applyFill="1" applyBorder="1" applyAlignment="1" applyProtection="1">
      <alignment wrapText="1"/>
    </xf>
    <xf numFmtId="0" fontId="5" fillId="0" borderId="9" xfId="0" quotePrefix="1" applyNumberFormat="1" applyFont="1" applyFill="1" applyBorder="1" applyAlignment="1" applyProtection="1">
      <alignment horizontal="left" wrapText="1"/>
    </xf>
    <xf numFmtId="0" fontId="5" fillId="0" borderId="18" xfId="0" applyNumberFormat="1" applyFont="1" applyFill="1" applyBorder="1" applyAlignment="1" applyProtection="1">
      <alignment wrapText="1"/>
    </xf>
    <xf numFmtId="0" fontId="13" fillId="0" borderId="5" xfId="0" quotePrefix="1" applyNumberFormat="1" applyFont="1" applyFill="1" applyBorder="1" applyAlignment="1" applyProtection="1">
      <alignment wrapText="1"/>
    </xf>
    <xf numFmtId="0" fontId="15" fillId="0" borderId="5" xfId="0" quotePrefix="1" applyNumberFormat="1" applyFont="1" applyFill="1" applyBorder="1" applyAlignment="1" applyProtection="1">
      <alignment wrapText="1"/>
    </xf>
    <xf numFmtId="0" fontId="5" fillId="0" borderId="5" xfId="0" quotePrefix="1" applyNumberFormat="1" applyFont="1" applyFill="1" applyBorder="1" applyAlignment="1" applyProtection="1">
      <alignment horizontal="right" wrapText="1"/>
    </xf>
    <xf numFmtId="0" fontId="0" fillId="0" borderId="5" xfId="0" applyNumberFormat="1" applyBorder="1" applyAlignment="1" applyProtection="1">
      <alignment wrapText="1"/>
    </xf>
    <xf numFmtId="0" fontId="25" fillId="0" borderId="1" xfId="0" applyNumberFormat="1" applyFont="1" applyFill="1" applyBorder="1" applyAlignment="1" applyProtection="1">
      <alignment horizontal="center" wrapText="1"/>
    </xf>
    <xf numFmtId="0" fontId="5" fillId="0" borderId="5" xfId="0" quotePrefix="1" applyNumberFormat="1" applyFont="1" applyFill="1" applyBorder="1" applyAlignment="1" applyProtection="1">
      <alignment horizontal="left" wrapText="1"/>
    </xf>
    <xf numFmtId="0" fontId="0" fillId="0" borderId="0" xfId="0" applyNumberFormat="1" applyAlignment="1" applyProtection="1">
      <alignment wrapText="1"/>
    </xf>
    <xf numFmtId="0" fontId="29" fillId="0" borderId="0" xfId="0" applyNumberFormat="1" applyFont="1" applyAlignment="1" applyProtection="1">
      <alignment wrapText="1"/>
    </xf>
    <xf numFmtId="0" fontId="29" fillId="0" borderId="0" xfId="0" quotePrefix="1" applyNumberFormat="1" applyFont="1" applyAlignment="1" applyProtection="1">
      <alignment horizontal="left" wrapText="1"/>
    </xf>
    <xf numFmtId="0" fontId="5" fillId="8" borderId="7" xfId="0" applyNumberFormat="1" applyFont="1" applyFill="1" applyBorder="1" applyAlignment="1" applyProtection="1">
      <alignment vertical="center" wrapText="1"/>
    </xf>
    <xf numFmtId="0" fontId="4" fillId="0" borderId="0" xfId="0" applyNumberFormat="1" applyFont="1" applyAlignment="1" applyProtection="1">
      <alignment wrapText="1"/>
    </xf>
    <xf numFmtId="0" fontId="28" fillId="8" borderId="23" xfId="0" applyNumberFormat="1" applyFont="1" applyFill="1" applyBorder="1" applyAlignment="1" applyProtection="1">
      <alignment wrapText="1"/>
    </xf>
    <xf numFmtId="14" fontId="0" fillId="0" borderId="0" xfId="0" applyNumberFormat="1" applyAlignment="1" applyProtection="1">
      <alignment wrapText="1"/>
    </xf>
    <xf numFmtId="0" fontId="35" fillId="5" borderId="7" xfId="0" applyNumberFormat="1" applyFont="1" applyFill="1" applyBorder="1" applyProtection="1"/>
    <xf numFmtId="171" fontId="5" fillId="2" borderId="7" xfId="0" applyNumberFormat="1" applyFont="1" applyFill="1" applyBorder="1" applyAlignment="1" applyProtection="1">
      <protection locked="0"/>
    </xf>
    <xf numFmtId="171" fontId="5" fillId="2" borderId="7" xfId="0" applyNumberFormat="1" applyFont="1" applyFill="1" applyBorder="1" applyProtection="1">
      <protection locked="0"/>
    </xf>
    <xf numFmtId="0" fontId="6" fillId="6" borderId="1" xfId="2" applyNumberFormat="1" applyFont="1" applyFill="1" applyBorder="1" applyProtection="1"/>
    <xf numFmtId="170" fontId="6" fillId="6" borderId="1" xfId="2" applyNumberFormat="1" applyFont="1" applyFill="1" applyBorder="1" applyProtection="1"/>
    <xf numFmtId="0" fontId="6" fillId="8" borderId="3" xfId="0" applyNumberFormat="1" applyFont="1" applyFill="1" applyBorder="1" applyAlignment="1" applyProtection="1">
      <alignment wrapText="1"/>
    </xf>
    <xf numFmtId="0" fontId="0" fillId="0" borderId="0" xfId="0" applyNumberFormat="1" applyAlignment="1" applyProtection="1"/>
    <xf numFmtId="0" fontId="5" fillId="0" borderId="0" xfId="0" quotePrefix="1" applyNumberFormat="1" applyFont="1" applyFill="1" applyBorder="1" applyAlignment="1" applyProtection="1">
      <alignment horizontal="right"/>
    </xf>
    <xf numFmtId="0" fontId="5" fillId="0" borderId="5" xfId="0" quotePrefix="1" applyNumberFormat="1" applyFont="1" applyFill="1" applyBorder="1" applyAlignment="1" applyProtection="1">
      <alignment horizontal="right"/>
    </xf>
    <xf numFmtId="0" fontId="25" fillId="0" borderId="1" xfId="0" applyNumberFormat="1" applyFont="1" applyFill="1" applyBorder="1" applyAlignment="1" applyProtection="1">
      <alignment horizontal="center"/>
    </xf>
    <xf numFmtId="0" fontId="25" fillId="0" borderId="2" xfId="0" applyNumberFormat="1" applyFont="1" applyFill="1" applyBorder="1" applyAlignment="1" applyProtection="1">
      <alignment horizontal="center"/>
    </xf>
    <xf numFmtId="0" fontId="25" fillId="0" borderId="3" xfId="0" applyNumberFormat="1" applyFont="1" applyFill="1" applyBorder="1" applyAlignment="1" applyProtection="1">
      <alignment horizontal="center"/>
    </xf>
    <xf numFmtId="0" fontId="2" fillId="9" borderId="1" xfId="0" quotePrefix="1" applyNumberFormat="1" applyFont="1" applyFill="1" applyBorder="1" applyAlignment="1" applyProtection="1">
      <alignment horizontal="center"/>
    </xf>
    <xf numFmtId="0" fontId="2" fillId="9" borderId="2" xfId="0" quotePrefix="1" applyNumberFormat="1" applyFont="1" applyFill="1" applyBorder="1" applyAlignment="1" applyProtection="1">
      <alignment horizontal="center"/>
    </xf>
    <xf numFmtId="0" fontId="2" fillId="9" borderId="3" xfId="0" quotePrefix="1" applyNumberFormat="1" applyFont="1" applyFill="1" applyBorder="1" applyAlignment="1" applyProtection="1">
      <alignment horizontal="center"/>
    </xf>
    <xf numFmtId="0" fontId="5" fillId="2" borderId="1" xfId="0" applyNumberFormat="1" applyFont="1" applyFill="1" applyBorder="1" applyAlignment="1" applyProtection="1">
      <alignment horizontal="center"/>
      <protection locked="0"/>
    </xf>
    <xf numFmtId="0" fontId="5" fillId="2" borderId="2" xfId="0" applyNumberFormat="1" applyFont="1" applyFill="1" applyBorder="1" applyAlignment="1" applyProtection="1">
      <alignment horizontal="center"/>
      <protection locked="0"/>
    </xf>
    <xf numFmtId="0" fontId="5" fillId="2" borderId="3" xfId="0" applyNumberFormat="1" applyFont="1" applyFill="1" applyBorder="1" applyAlignment="1" applyProtection="1">
      <alignment horizontal="center"/>
      <protection locked="0"/>
    </xf>
    <xf numFmtId="0" fontId="6" fillId="0" borderId="0" xfId="0" applyNumberFormat="1" applyFont="1" applyAlignment="1" applyProtection="1">
      <alignment horizontal="left"/>
    </xf>
    <xf numFmtId="0" fontId="0" fillId="0" borderId="0" xfId="0" applyNumberFormat="1" applyAlignment="1" applyProtection="1"/>
    <xf numFmtId="0" fontId="6" fillId="0" borderId="0" xfId="0" quotePrefix="1" applyNumberFormat="1" applyFont="1" applyAlignment="1" applyProtection="1">
      <alignment horizontal="left"/>
    </xf>
    <xf numFmtId="0" fontId="3" fillId="2" borderId="1" xfId="0" quotePrefix="1" applyNumberFormat="1" applyFont="1" applyFill="1" applyBorder="1" applyAlignment="1" applyProtection="1">
      <alignment horizontal="center"/>
      <protection locked="0"/>
    </xf>
    <xf numFmtId="0" fontId="3" fillId="2" borderId="2" xfId="0" quotePrefix="1" applyNumberFormat="1" applyFont="1" applyFill="1" applyBorder="1" applyAlignment="1" applyProtection="1">
      <alignment horizontal="center"/>
      <protection locked="0"/>
    </xf>
    <xf numFmtId="0" fontId="3" fillId="2" borderId="3" xfId="0" quotePrefix="1" applyNumberFormat="1" applyFont="1" applyFill="1" applyBorder="1" applyAlignment="1" applyProtection="1">
      <alignment horizontal="center"/>
      <protection locked="0"/>
    </xf>
    <xf numFmtId="0" fontId="5" fillId="0" borderId="5" xfId="0" quotePrefix="1" applyNumberFormat="1" applyFont="1" applyFill="1" applyBorder="1" applyAlignment="1" applyProtection="1">
      <alignment horizontal="right"/>
    </xf>
    <xf numFmtId="0" fontId="5" fillId="0" borderId="0" xfId="0" quotePrefix="1" applyNumberFormat="1" applyFont="1" applyFill="1" applyBorder="1" applyAlignment="1" applyProtection="1">
      <alignment horizontal="right"/>
    </xf>
    <xf numFmtId="0" fontId="5" fillId="0" borderId="6" xfId="0" quotePrefix="1" applyNumberFormat="1" applyFont="1" applyFill="1" applyBorder="1" applyAlignment="1" applyProtection="1">
      <alignment horizontal="right"/>
    </xf>
    <xf numFmtId="0" fontId="5" fillId="9" borderId="1" xfId="0" quotePrefix="1" applyNumberFormat="1" applyFont="1" applyFill="1" applyBorder="1" applyAlignment="1" applyProtection="1">
      <alignment horizontal="center"/>
    </xf>
    <xf numFmtId="0" fontId="5" fillId="9" borderId="3" xfId="0" quotePrefix="1" applyNumberFormat="1" applyFont="1" applyFill="1" applyBorder="1" applyAlignment="1" applyProtection="1">
      <alignment horizontal="center"/>
    </xf>
    <xf numFmtId="0" fontId="32" fillId="0" borderId="0" xfId="0" quotePrefix="1"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5" fillId="0" borderId="6" xfId="0" applyNumberFormat="1" applyFont="1" applyFill="1" applyBorder="1" applyAlignment="1" applyProtection="1">
      <alignment horizontal="center" wrapText="1"/>
    </xf>
    <xf numFmtId="0" fontId="2" fillId="11" borderId="1" xfId="0" quotePrefix="1" applyNumberFormat="1" applyFont="1" applyFill="1" applyBorder="1" applyAlignment="1" applyProtection="1">
      <alignment horizontal="center"/>
    </xf>
    <xf numFmtId="0" fontId="2" fillId="11" borderId="2" xfId="0" quotePrefix="1" applyNumberFormat="1" applyFont="1" applyFill="1" applyBorder="1" applyAlignment="1" applyProtection="1">
      <alignment horizontal="center"/>
    </xf>
    <xf numFmtId="0" fontId="2" fillId="11" borderId="3" xfId="0" quotePrefix="1" applyNumberFormat="1" applyFont="1" applyFill="1" applyBorder="1" applyAlignment="1" applyProtection="1">
      <alignment horizontal="center"/>
    </xf>
    <xf numFmtId="0" fontId="5"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xf>
    <xf numFmtId="10" fontId="9" fillId="0" borderId="0" xfId="0" quotePrefix="1" applyNumberFormat="1" applyFont="1" applyFill="1" applyBorder="1" applyAlignment="1" applyProtection="1">
      <alignment horizontal="center" wrapText="1"/>
    </xf>
    <xf numFmtId="0" fontId="3" fillId="0" borderId="1" xfId="0" quotePrefix="1" applyNumberFormat="1" applyFont="1" applyFill="1" applyBorder="1" applyAlignment="1" applyProtection="1">
      <alignment horizontal="center"/>
    </xf>
    <xf numFmtId="0" fontId="3" fillId="0" borderId="2" xfId="0" quotePrefix="1" applyNumberFormat="1" applyFont="1" applyFill="1" applyBorder="1" applyAlignment="1" applyProtection="1">
      <alignment horizontal="center"/>
    </xf>
    <xf numFmtId="0" fontId="3" fillId="0" borderId="3" xfId="0" quotePrefix="1"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xf>
    <xf numFmtId="0" fontId="3" fillId="0" borderId="19" xfId="0" applyNumberFormat="1" applyFont="1" applyFill="1" applyBorder="1" applyAlignment="1" applyProtection="1">
      <alignment horizontal="center"/>
    </xf>
    <xf numFmtId="0" fontId="3" fillId="0" borderId="3" xfId="0" applyNumberFormat="1" applyFont="1" applyFill="1" applyBorder="1" applyAlignment="1" applyProtection="1">
      <alignment horizontal="center"/>
    </xf>
    <xf numFmtId="0" fontId="9" fillId="0" borderId="0" xfId="0" quotePrefix="1" applyNumberFormat="1" applyFont="1" applyFill="1" applyBorder="1" applyAlignment="1" applyProtection="1">
      <alignment horizontal="right"/>
    </xf>
    <xf numFmtId="0" fontId="25" fillId="0" borderId="1" xfId="0" applyNumberFormat="1" applyFont="1" applyFill="1" applyBorder="1" applyAlignment="1" applyProtection="1">
      <alignment horizontal="center"/>
    </xf>
    <xf numFmtId="0" fontId="25" fillId="0" borderId="19" xfId="0" applyNumberFormat="1" applyFont="1" applyFill="1" applyBorder="1" applyAlignment="1" applyProtection="1">
      <alignment horizontal="center"/>
    </xf>
    <xf numFmtId="0" fontId="25" fillId="0" borderId="2" xfId="0" applyNumberFormat="1" applyFont="1" applyFill="1" applyBorder="1" applyAlignment="1" applyProtection="1">
      <alignment horizontal="center"/>
    </xf>
    <xf numFmtId="0" fontId="25" fillId="0" borderId="3" xfId="0" applyNumberFormat="1" applyFont="1" applyFill="1" applyBorder="1" applyAlignment="1" applyProtection="1">
      <alignment horizontal="center"/>
    </xf>
    <xf numFmtId="0" fontId="3" fillId="0" borderId="25" xfId="0" applyNumberFormat="1" applyFont="1" applyFill="1" applyBorder="1" applyAlignment="1" applyProtection="1">
      <alignment horizontal="center"/>
    </xf>
    <xf numFmtId="0" fontId="21" fillId="8" borderId="0" xfId="0" applyNumberFormat="1" applyFont="1" applyFill="1" applyBorder="1" applyAlignment="1" applyProtection="1">
      <alignment wrapText="1"/>
    </xf>
    <xf numFmtId="0" fontId="21" fillId="8" borderId="7" xfId="0" applyNumberFormat="1" applyFont="1" applyFill="1" applyBorder="1" applyAlignment="1" applyProtection="1">
      <alignment wrapText="1"/>
    </xf>
    <xf numFmtId="0" fontId="36" fillId="8" borderId="1" xfId="0" applyNumberFormat="1" applyFont="1" applyFill="1" applyBorder="1" applyAlignment="1" applyProtection="1">
      <alignment horizontal="center"/>
    </xf>
    <xf numFmtId="0" fontId="36" fillId="8" borderId="2" xfId="0" applyNumberFormat="1" applyFont="1" applyFill="1" applyBorder="1" applyAlignment="1" applyProtection="1">
      <alignment horizontal="center"/>
    </xf>
    <xf numFmtId="0" fontId="36" fillId="8" borderId="3" xfId="0" applyNumberFormat="1" applyFont="1" applyFill="1" applyBorder="1" applyAlignment="1" applyProtection="1">
      <alignment horizontal="center"/>
    </xf>
    <xf numFmtId="0" fontId="5" fillId="0" borderId="36" xfId="0" applyNumberFormat="1" applyFont="1" applyFill="1" applyBorder="1" applyAlignment="1" applyProtection="1">
      <alignment horizontal="left" wrapText="1"/>
    </xf>
    <xf numFmtId="0" fontId="5" fillId="4" borderId="36" xfId="0" applyNumberFormat="1" applyFont="1" applyFill="1" applyBorder="1" applyAlignment="1" applyProtection="1">
      <alignment horizontal="left" wrapText="1"/>
    </xf>
    <xf numFmtId="0" fontId="5" fillId="0" borderId="36" xfId="0" applyNumberFormat="1" applyFont="1" applyFill="1" applyBorder="1" applyAlignment="1" applyProtection="1">
      <alignment wrapText="1"/>
    </xf>
    <xf numFmtId="0" fontId="12" fillId="8" borderId="36" xfId="0" applyNumberFormat="1" applyFont="1" applyFill="1" applyBorder="1" applyAlignment="1" applyProtection="1">
      <alignment wrapText="1"/>
    </xf>
    <xf numFmtId="15" fontId="5" fillId="4" borderId="7" xfId="0" applyNumberFormat="1" applyFont="1" applyFill="1" applyBorder="1" applyProtection="1">
      <protection locked="0"/>
    </xf>
    <xf numFmtId="0" fontId="3" fillId="14" borderId="1" xfId="0" applyNumberFormat="1" applyFont="1" applyFill="1" applyBorder="1" applyAlignment="1" applyProtection="1">
      <alignment horizontal="center"/>
    </xf>
    <xf numFmtId="0" fontId="3" fillId="14" borderId="2" xfId="0" applyNumberFormat="1" applyFont="1" applyFill="1" applyBorder="1" applyAlignment="1" applyProtection="1">
      <alignment horizontal="center"/>
    </xf>
    <xf numFmtId="0" fontId="3" fillId="14" borderId="3" xfId="0" applyNumberFormat="1" applyFont="1" applyFill="1" applyBorder="1" applyAlignment="1" applyProtection="1">
      <alignment horizontal="center"/>
    </xf>
    <xf numFmtId="0" fontId="7" fillId="14" borderId="5" xfId="0" applyNumberFormat="1" applyFont="1" applyFill="1" applyBorder="1" applyAlignment="1" applyProtection="1">
      <alignment horizontal="center"/>
    </xf>
    <xf numFmtId="0" fontId="7" fillId="14" borderId="0" xfId="0" applyNumberFormat="1" applyFont="1" applyFill="1" applyBorder="1" applyAlignment="1" applyProtection="1">
      <alignment horizontal="center"/>
    </xf>
    <xf numFmtId="0" fontId="7" fillId="14" borderId="22" xfId="0" applyNumberFormat="1" applyFont="1" applyFill="1" applyBorder="1" applyAlignment="1" applyProtection="1">
      <alignment horizontal="center"/>
    </xf>
    <xf numFmtId="0" fontId="7" fillId="12" borderId="5" xfId="0" applyNumberFormat="1" applyFont="1" applyFill="1" applyBorder="1" applyAlignment="1" applyProtection="1">
      <alignment horizontal="center"/>
    </xf>
    <xf numFmtId="0" fontId="7" fillId="12" borderId="0" xfId="0" applyNumberFormat="1" applyFont="1" applyFill="1" applyBorder="1" applyAlignment="1" applyProtection="1">
      <alignment horizontal="center"/>
    </xf>
    <xf numFmtId="0" fontId="7" fillId="12" borderId="22" xfId="0" applyNumberFormat="1" applyFont="1" applyFill="1" applyBorder="1" applyAlignment="1" applyProtection="1">
      <alignment horizontal="center"/>
    </xf>
    <xf numFmtId="0" fontId="7" fillId="14" borderId="6" xfId="0" applyNumberFormat="1" applyFont="1" applyFill="1" applyBorder="1" applyAlignment="1" applyProtection="1">
      <alignment horizontal="center"/>
    </xf>
    <xf numFmtId="10" fontId="5" fillId="4" borderId="36" xfId="0" quotePrefix="1" applyNumberFormat="1" applyFont="1" applyFill="1" applyBorder="1" applyAlignment="1" applyProtection="1">
      <alignment horizontal="center" wrapText="1"/>
    </xf>
    <xf numFmtId="39" fontId="5" fillId="6" borderId="7" xfId="0" applyNumberFormat="1" applyFont="1" applyFill="1" applyBorder="1" applyProtection="1"/>
    <xf numFmtId="39" fontId="6" fillId="0" borderId="36" xfId="0" applyNumberFormat="1" applyFont="1" applyFill="1" applyBorder="1" applyProtection="1"/>
    <xf numFmtId="0" fontId="5" fillId="2" borderId="1" xfId="0" quotePrefix="1" applyNumberFormat="1" applyFont="1" applyFill="1" applyBorder="1" applyAlignment="1" applyProtection="1">
      <alignment horizontal="center"/>
    </xf>
    <xf numFmtId="0" fontId="5" fillId="2" borderId="3" xfId="0" quotePrefix="1" applyNumberFormat="1" applyFont="1" applyFill="1" applyBorder="1" applyAlignment="1" applyProtection="1">
      <alignment horizontal="center"/>
    </xf>
    <xf numFmtId="44" fontId="5" fillId="2" borderId="7" xfId="1" applyFont="1" applyFill="1" applyBorder="1" applyProtection="1"/>
    <xf numFmtId="0" fontId="7" fillId="12" borderId="1" xfId="0" applyNumberFormat="1" applyFont="1" applyFill="1" applyBorder="1" applyAlignment="1" applyProtection="1">
      <alignment horizontal="center"/>
    </xf>
    <xf numFmtId="0" fontId="7" fillId="12" borderId="2" xfId="0" applyNumberFormat="1" applyFont="1" applyFill="1" applyBorder="1" applyAlignment="1" applyProtection="1">
      <alignment horizontal="center"/>
    </xf>
    <xf numFmtId="39" fontId="6" fillId="12" borderId="7" xfId="0" applyNumberFormat="1" applyFont="1" applyFill="1" applyBorder="1" applyProtection="1"/>
    <xf numFmtId="0" fontId="7" fillId="13" borderId="5" xfId="0" applyNumberFormat="1" applyFont="1" applyFill="1" applyBorder="1" applyAlignment="1" applyProtection="1">
      <alignment horizontal="center"/>
    </xf>
    <xf numFmtId="0" fontId="7" fillId="13" borderId="0" xfId="0" applyNumberFormat="1" applyFont="1" applyFill="1" applyBorder="1" applyAlignment="1" applyProtection="1">
      <alignment horizontal="center"/>
    </xf>
    <xf numFmtId="0" fontId="7" fillId="13" borderId="22" xfId="0" applyNumberFormat="1" applyFont="1" applyFill="1" applyBorder="1" applyAlignment="1" applyProtection="1">
      <alignment horizontal="center"/>
    </xf>
    <xf numFmtId="39" fontId="6" fillId="13" borderId="11" xfId="0" applyNumberFormat="1" applyFont="1" applyFill="1" applyBorder="1" applyProtection="1"/>
    <xf numFmtId="39" fontId="6" fillId="13" borderId="12" xfId="0" applyNumberFormat="1" applyFont="1" applyFill="1" applyBorder="1" applyProtection="1"/>
    <xf numFmtId="0" fontId="7" fillId="13" borderId="1" xfId="0" applyNumberFormat="1" applyFont="1" applyFill="1" applyBorder="1" applyAlignment="1" applyProtection="1">
      <alignment horizontal="center"/>
    </xf>
    <xf numFmtId="0" fontId="7" fillId="13" borderId="2" xfId="0" applyNumberFormat="1" applyFont="1" applyFill="1" applyBorder="1" applyAlignment="1" applyProtection="1">
      <alignment horizontal="center"/>
    </xf>
    <xf numFmtId="0" fontId="7" fillId="13" borderId="3" xfId="0" applyNumberFormat="1" applyFont="1" applyFill="1" applyBorder="1" applyAlignment="1" applyProtection="1">
      <alignment horizontal="center"/>
    </xf>
    <xf numFmtId="39" fontId="26" fillId="13" borderId="7" xfId="0" applyNumberFormat="1" applyFont="1" applyFill="1" applyBorder="1" applyProtection="1"/>
    <xf numFmtId="39" fontId="6" fillId="12" borderId="11" xfId="0" applyNumberFormat="1" applyFont="1" applyFill="1" applyBorder="1" applyProtection="1"/>
    <xf numFmtId="39" fontId="6" fillId="12" borderId="12" xfId="0" applyNumberFormat="1" applyFont="1" applyFill="1" applyBorder="1" applyProtection="1"/>
  </cellXfs>
  <cellStyles count="5">
    <cellStyle name="Comma" xfId="2" builtinId="3"/>
    <cellStyle name="Currency" xfId="1" builtinId="4"/>
    <cellStyle name="Currency 2" xfId="4"/>
    <cellStyle name="Normal" xfId="0" builtinId="0"/>
    <cellStyle name="Normal 2" xfId="3"/>
  </cellStyles>
  <dxfs count="5">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0"/>
  <sheetViews>
    <sheetView tabSelected="1" topLeftCell="B22" zoomScale="70" zoomScaleNormal="70" workbookViewId="0">
      <selection activeCell="D52" sqref="D52"/>
    </sheetView>
  </sheetViews>
  <sheetFormatPr defaultColWidth="13.42578125" defaultRowHeight="18.75" x14ac:dyDescent="0.3"/>
  <cols>
    <col min="1" max="1" width="37.5703125" style="211" customWidth="1"/>
    <col min="2" max="2" width="30" style="211" customWidth="1"/>
    <col min="3" max="3" width="16.140625" style="7" customWidth="1"/>
    <col min="4" max="4" width="23.42578125" style="7" customWidth="1"/>
    <col min="5" max="5" width="23.140625" style="7" customWidth="1"/>
    <col min="6" max="6" width="10.28515625" style="7" customWidth="1"/>
    <col min="7" max="7" width="13.85546875" style="7" customWidth="1"/>
    <col min="8" max="8" width="17" style="7" customWidth="1"/>
    <col min="9" max="9" width="25.85546875" style="7" customWidth="1"/>
    <col min="10" max="10" width="19.140625" style="7" customWidth="1"/>
    <col min="11" max="11" width="19" style="7" customWidth="1"/>
    <col min="12" max="12" width="20.140625" style="7" customWidth="1"/>
    <col min="13" max="13" width="22.28515625" style="82" customWidth="1"/>
    <col min="14" max="27" width="13.42578125" style="7" customWidth="1"/>
    <col min="28" max="248" width="13.42578125" style="7"/>
    <col min="249" max="249" width="17.7109375" style="7" customWidth="1"/>
    <col min="250" max="250" width="11.42578125" style="7" customWidth="1"/>
    <col min="251" max="251" width="44.7109375" style="7" customWidth="1"/>
    <col min="252" max="252" width="17.7109375" style="7" customWidth="1"/>
    <col min="253" max="253" width="13.85546875" style="7" customWidth="1"/>
    <col min="254" max="254" width="12" style="7" bestFit="1" customWidth="1"/>
    <col min="255" max="255" width="8.140625" style="7" customWidth="1"/>
    <col min="256" max="256" width="22.7109375" style="7" customWidth="1"/>
    <col min="257" max="257" width="14.28515625" style="7" bestFit="1" customWidth="1"/>
    <col min="258" max="258" width="20.42578125" style="7" customWidth="1"/>
    <col min="259" max="259" width="22.85546875" style="7" bestFit="1" customWidth="1"/>
    <col min="260" max="260" width="19.42578125" style="7" bestFit="1" customWidth="1"/>
    <col min="261" max="261" width="12" style="7" bestFit="1" customWidth="1"/>
    <col min="262" max="504" width="13.42578125" style="7"/>
    <col min="505" max="505" width="17.7109375" style="7" customWidth="1"/>
    <col min="506" max="506" width="11.42578125" style="7" customWidth="1"/>
    <col min="507" max="507" width="44.7109375" style="7" customWidth="1"/>
    <col min="508" max="508" width="17.7109375" style="7" customWidth="1"/>
    <col min="509" max="509" width="13.85546875" style="7" customWidth="1"/>
    <col min="510" max="510" width="12" style="7" bestFit="1" customWidth="1"/>
    <col min="511" max="511" width="8.140625" style="7" customWidth="1"/>
    <col min="512" max="512" width="22.7109375" style="7" customWidth="1"/>
    <col min="513" max="513" width="14.28515625" style="7" bestFit="1" customWidth="1"/>
    <col min="514" max="514" width="20.42578125" style="7" customWidth="1"/>
    <col min="515" max="515" width="22.85546875" style="7" bestFit="1" customWidth="1"/>
    <col min="516" max="516" width="19.42578125" style="7" bestFit="1" customWidth="1"/>
    <col min="517" max="517" width="12" style="7" bestFit="1" customWidth="1"/>
    <col min="518" max="760" width="13.42578125" style="7"/>
    <col min="761" max="761" width="17.7109375" style="7" customWidth="1"/>
    <col min="762" max="762" width="11.42578125" style="7" customWidth="1"/>
    <col min="763" max="763" width="44.7109375" style="7" customWidth="1"/>
    <col min="764" max="764" width="17.7109375" style="7" customWidth="1"/>
    <col min="765" max="765" width="13.85546875" style="7" customWidth="1"/>
    <col min="766" max="766" width="12" style="7" bestFit="1" customWidth="1"/>
    <col min="767" max="767" width="8.140625" style="7" customWidth="1"/>
    <col min="768" max="768" width="22.7109375" style="7" customWidth="1"/>
    <col min="769" max="769" width="14.28515625" style="7" bestFit="1" customWidth="1"/>
    <col min="770" max="770" width="20.42578125" style="7" customWidth="1"/>
    <col min="771" max="771" width="22.85546875" style="7" bestFit="1" customWidth="1"/>
    <col min="772" max="772" width="19.42578125" style="7" bestFit="1" customWidth="1"/>
    <col min="773" max="773" width="12" style="7" bestFit="1" customWidth="1"/>
    <col min="774" max="1016" width="13.42578125" style="7"/>
    <col min="1017" max="1017" width="17.7109375" style="7" customWidth="1"/>
    <col min="1018" max="1018" width="11.42578125" style="7" customWidth="1"/>
    <col min="1019" max="1019" width="44.7109375" style="7" customWidth="1"/>
    <col min="1020" max="1020" width="17.7109375" style="7" customWidth="1"/>
    <col min="1021" max="1021" width="13.85546875" style="7" customWidth="1"/>
    <col min="1022" max="1022" width="12" style="7" bestFit="1" customWidth="1"/>
    <col min="1023" max="1023" width="8.140625" style="7" customWidth="1"/>
    <col min="1024" max="1024" width="22.7109375" style="7" customWidth="1"/>
    <col min="1025" max="1025" width="14.28515625" style="7" bestFit="1" customWidth="1"/>
    <col min="1026" max="1026" width="20.42578125" style="7" customWidth="1"/>
    <col min="1027" max="1027" width="22.85546875" style="7" bestFit="1" customWidth="1"/>
    <col min="1028" max="1028" width="19.42578125" style="7" bestFit="1" customWidth="1"/>
    <col min="1029" max="1029" width="12" style="7" bestFit="1" customWidth="1"/>
    <col min="1030" max="1272" width="13.42578125" style="7"/>
    <col min="1273" max="1273" width="17.7109375" style="7" customWidth="1"/>
    <col min="1274" max="1274" width="11.42578125" style="7" customWidth="1"/>
    <col min="1275" max="1275" width="44.7109375" style="7" customWidth="1"/>
    <col min="1276" max="1276" width="17.7109375" style="7" customWidth="1"/>
    <col min="1277" max="1277" width="13.85546875" style="7" customWidth="1"/>
    <col min="1278" max="1278" width="12" style="7" bestFit="1" customWidth="1"/>
    <col min="1279" max="1279" width="8.140625" style="7" customWidth="1"/>
    <col min="1280" max="1280" width="22.7109375" style="7" customWidth="1"/>
    <col min="1281" max="1281" width="14.28515625" style="7" bestFit="1" customWidth="1"/>
    <col min="1282" max="1282" width="20.42578125" style="7" customWidth="1"/>
    <col min="1283" max="1283" width="22.85546875" style="7" bestFit="1" customWidth="1"/>
    <col min="1284" max="1284" width="19.42578125" style="7" bestFit="1" customWidth="1"/>
    <col min="1285" max="1285" width="12" style="7" bestFit="1" customWidth="1"/>
    <col min="1286" max="1528" width="13.42578125" style="7"/>
    <col min="1529" max="1529" width="17.7109375" style="7" customWidth="1"/>
    <col min="1530" max="1530" width="11.42578125" style="7" customWidth="1"/>
    <col min="1531" max="1531" width="44.7109375" style="7" customWidth="1"/>
    <col min="1532" max="1532" width="17.7109375" style="7" customWidth="1"/>
    <col min="1533" max="1533" width="13.85546875" style="7" customWidth="1"/>
    <col min="1534" max="1534" width="12" style="7" bestFit="1" customWidth="1"/>
    <col min="1535" max="1535" width="8.140625" style="7" customWidth="1"/>
    <col min="1536" max="1536" width="22.7109375" style="7" customWidth="1"/>
    <col min="1537" max="1537" width="14.28515625" style="7" bestFit="1" customWidth="1"/>
    <col min="1538" max="1538" width="20.42578125" style="7" customWidth="1"/>
    <col min="1539" max="1539" width="22.85546875" style="7" bestFit="1" customWidth="1"/>
    <col min="1540" max="1540" width="19.42578125" style="7" bestFit="1" customWidth="1"/>
    <col min="1541" max="1541" width="12" style="7" bestFit="1" customWidth="1"/>
    <col min="1542" max="1784" width="13.42578125" style="7"/>
    <col min="1785" max="1785" width="17.7109375" style="7" customWidth="1"/>
    <col min="1786" max="1786" width="11.42578125" style="7" customWidth="1"/>
    <col min="1787" max="1787" width="44.7109375" style="7" customWidth="1"/>
    <col min="1788" max="1788" width="17.7109375" style="7" customWidth="1"/>
    <col min="1789" max="1789" width="13.85546875" style="7" customWidth="1"/>
    <col min="1790" max="1790" width="12" style="7" bestFit="1" customWidth="1"/>
    <col min="1791" max="1791" width="8.140625" style="7" customWidth="1"/>
    <col min="1792" max="1792" width="22.7109375" style="7" customWidth="1"/>
    <col min="1793" max="1793" width="14.28515625" style="7" bestFit="1" customWidth="1"/>
    <col min="1794" max="1794" width="20.42578125" style="7" customWidth="1"/>
    <col min="1795" max="1795" width="22.85546875" style="7" bestFit="1" customWidth="1"/>
    <col min="1796" max="1796" width="19.42578125" style="7" bestFit="1" customWidth="1"/>
    <col min="1797" max="1797" width="12" style="7" bestFit="1" customWidth="1"/>
    <col min="1798" max="2040" width="13.42578125" style="7"/>
    <col min="2041" max="2041" width="17.7109375" style="7" customWidth="1"/>
    <col min="2042" max="2042" width="11.42578125" style="7" customWidth="1"/>
    <col min="2043" max="2043" width="44.7109375" style="7" customWidth="1"/>
    <col min="2044" max="2044" width="17.7109375" style="7" customWidth="1"/>
    <col min="2045" max="2045" width="13.85546875" style="7" customWidth="1"/>
    <col min="2046" max="2046" width="12" style="7" bestFit="1" customWidth="1"/>
    <col min="2047" max="2047" width="8.140625" style="7" customWidth="1"/>
    <col min="2048" max="2048" width="22.7109375" style="7" customWidth="1"/>
    <col min="2049" max="2049" width="14.28515625" style="7" bestFit="1" customWidth="1"/>
    <col min="2050" max="2050" width="20.42578125" style="7" customWidth="1"/>
    <col min="2051" max="2051" width="22.85546875" style="7" bestFit="1" customWidth="1"/>
    <col min="2052" max="2052" width="19.42578125" style="7" bestFit="1" customWidth="1"/>
    <col min="2053" max="2053" width="12" style="7" bestFit="1" customWidth="1"/>
    <col min="2054" max="2296" width="13.42578125" style="7"/>
    <col min="2297" max="2297" width="17.7109375" style="7" customWidth="1"/>
    <col min="2298" max="2298" width="11.42578125" style="7" customWidth="1"/>
    <col min="2299" max="2299" width="44.7109375" style="7" customWidth="1"/>
    <col min="2300" max="2300" width="17.7109375" style="7" customWidth="1"/>
    <col min="2301" max="2301" width="13.85546875" style="7" customWidth="1"/>
    <col min="2302" max="2302" width="12" style="7" bestFit="1" customWidth="1"/>
    <col min="2303" max="2303" width="8.140625" style="7" customWidth="1"/>
    <col min="2304" max="2304" width="22.7109375" style="7" customWidth="1"/>
    <col min="2305" max="2305" width="14.28515625" style="7" bestFit="1" customWidth="1"/>
    <col min="2306" max="2306" width="20.42578125" style="7" customWidth="1"/>
    <col min="2307" max="2307" width="22.85546875" style="7" bestFit="1" customWidth="1"/>
    <col min="2308" max="2308" width="19.42578125" style="7" bestFit="1" customWidth="1"/>
    <col min="2309" max="2309" width="12" style="7" bestFit="1" customWidth="1"/>
    <col min="2310" max="2552" width="13.42578125" style="7"/>
    <col min="2553" max="2553" width="17.7109375" style="7" customWidth="1"/>
    <col min="2554" max="2554" width="11.42578125" style="7" customWidth="1"/>
    <col min="2555" max="2555" width="44.7109375" style="7" customWidth="1"/>
    <col min="2556" max="2556" width="17.7109375" style="7" customWidth="1"/>
    <col min="2557" max="2557" width="13.85546875" style="7" customWidth="1"/>
    <col min="2558" max="2558" width="12" style="7" bestFit="1" customWidth="1"/>
    <col min="2559" max="2559" width="8.140625" style="7" customWidth="1"/>
    <col min="2560" max="2560" width="22.7109375" style="7" customWidth="1"/>
    <col min="2561" max="2561" width="14.28515625" style="7" bestFit="1" customWidth="1"/>
    <col min="2562" max="2562" width="20.42578125" style="7" customWidth="1"/>
    <col min="2563" max="2563" width="22.85546875" style="7" bestFit="1" customWidth="1"/>
    <col min="2564" max="2564" width="19.42578125" style="7" bestFit="1" customWidth="1"/>
    <col min="2565" max="2565" width="12" style="7" bestFit="1" customWidth="1"/>
    <col min="2566" max="2808" width="13.42578125" style="7"/>
    <col min="2809" max="2809" width="17.7109375" style="7" customWidth="1"/>
    <col min="2810" max="2810" width="11.42578125" style="7" customWidth="1"/>
    <col min="2811" max="2811" width="44.7109375" style="7" customWidth="1"/>
    <col min="2812" max="2812" width="17.7109375" style="7" customWidth="1"/>
    <col min="2813" max="2813" width="13.85546875" style="7" customWidth="1"/>
    <col min="2814" max="2814" width="12" style="7" bestFit="1" customWidth="1"/>
    <col min="2815" max="2815" width="8.140625" style="7" customWidth="1"/>
    <col min="2816" max="2816" width="22.7109375" style="7" customWidth="1"/>
    <col min="2817" max="2817" width="14.28515625" style="7" bestFit="1" customWidth="1"/>
    <col min="2818" max="2818" width="20.42578125" style="7" customWidth="1"/>
    <col min="2819" max="2819" width="22.85546875" style="7" bestFit="1" customWidth="1"/>
    <col min="2820" max="2820" width="19.42578125" style="7" bestFit="1" customWidth="1"/>
    <col min="2821" max="2821" width="12" style="7" bestFit="1" customWidth="1"/>
    <col min="2822" max="3064" width="13.42578125" style="7"/>
    <col min="3065" max="3065" width="17.7109375" style="7" customWidth="1"/>
    <col min="3066" max="3066" width="11.42578125" style="7" customWidth="1"/>
    <col min="3067" max="3067" width="44.7109375" style="7" customWidth="1"/>
    <col min="3068" max="3068" width="17.7109375" style="7" customWidth="1"/>
    <col min="3069" max="3069" width="13.85546875" style="7" customWidth="1"/>
    <col min="3070" max="3070" width="12" style="7" bestFit="1" customWidth="1"/>
    <col min="3071" max="3071" width="8.140625" style="7" customWidth="1"/>
    <col min="3072" max="3072" width="22.7109375" style="7" customWidth="1"/>
    <col min="3073" max="3073" width="14.28515625" style="7" bestFit="1" customWidth="1"/>
    <col min="3074" max="3074" width="20.42578125" style="7" customWidth="1"/>
    <col min="3075" max="3075" width="22.85546875" style="7" bestFit="1" customWidth="1"/>
    <col min="3076" max="3076" width="19.42578125" style="7" bestFit="1" customWidth="1"/>
    <col min="3077" max="3077" width="12" style="7" bestFit="1" customWidth="1"/>
    <col min="3078" max="3320" width="13.42578125" style="7"/>
    <col min="3321" max="3321" width="17.7109375" style="7" customWidth="1"/>
    <col min="3322" max="3322" width="11.42578125" style="7" customWidth="1"/>
    <col min="3323" max="3323" width="44.7109375" style="7" customWidth="1"/>
    <col min="3324" max="3324" width="17.7109375" style="7" customWidth="1"/>
    <col min="3325" max="3325" width="13.85546875" style="7" customWidth="1"/>
    <col min="3326" max="3326" width="12" style="7" bestFit="1" customWidth="1"/>
    <col min="3327" max="3327" width="8.140625" style="7" customWidth="1"/>
    <col min="3328" max="3328" width="22.7109375" style="7" customWidth="1"/>
    <col min="3329" max="3329" width="14.28515625" style="7" bestFit="1" customWidth="1"/>
    <col min="3330" max="3330" width="20.42578125" style="7" customWidth="1"/>
    <col min="3331" max="3331" width="22.85546875" style="7" bestFit="1" customWidth="1"/>
    <col min="3332" max="3332" width="19.42578125" style="7" bestFit="1" customWidth="1"/>
    <col min="3333" max="3333" width="12" style="7" bestFit="1" customWidth="1"/>
    <col min="3334" max="3576" width="13.42578125" style="7"/>
    <col min="3577" max="3577" width="17.7109375" style="7" customWidth="1"/>
    <col min="3578" max="3578" width="11.42578125" style="7" customWidth="1"/>
    <col min="3579" max="3579" width="44.7109375" style="7" customWidth="1"/>
    <col min="3580" max="3580" width="17.7109375" style="7" customWidth="1"/>
    <col min="3581" max="3581" width="13.85546875" style="7" customWidth="1"/>
    <col min="3582" max="3582" width="12" style="7" bestFit="1" customWidth="1"/>
    <col min="3583" max="3583" width="8.140625" style="7" customWidth="1"/>
    <col min="3584" max="3584" width="22.7109375" style="7" customWidth="1"/>
    <col min="3585" max="3585" width="14.28515625" style="7" bestFit="1" customWidth="1"/>
    <col min="3586" max="3586" width="20.42578125" style="7" customWidth="1"/>
    <col min="3587" max="3587" width="22.85546875" style="7" bestFit="1" customWidth="1"/>
    <col min="3588" max="3588" width="19.42578125" style="7" bestFit="1" customWidth="1"/>
    <col min="3589" max="3589" width="12" style="7" bestFit="1" customWidth="1"/>
    <col min="3590" max="3832" width="13.42578125" style="7"/>
    <col min="3833" max="3833" width="17.7109375" style="7" customWidth="1"/>
    <col min="3834" max="3834" width="11.42578125" style="7" customWidth="1"/>
    <col min="3835" max="3835" width="44.7109375" style="7" customWidth="1"/>
    <col min="3836" max="3836" width="17.7109375" style="7" customWidth="1"/>
    <col min="3837" max="3837" width="13.85546875" style="7" customWidth="1"/>
    <col min="3838" max="3838" width="12" style="7" bestFit="1" customWidth="1"/>
    <col min="3839" max="3839" width="8.140625" style="7" customWidth="1"/>
    <col min="3840" max="3840" width="22.7109375" style="7" customWidth="1"/>
    <col min="3841" max="3841" width="14.28515625" style="7" bestFit="1" customWidth="1"/>
    <col min="3842" max="3842" width="20.42578125" style="7" customWidth="1"/>
    <col min="3843" max="3843" width="22.85546875" style="7" bestFit="1" customWidth="1"/>
    <col min="3844" max="3844" width="19.42578125" style="7" bestFit="1" customWidth="1"/>
    <col min="3845" max="3845" width="12" style="7" bestFit="1" customWidth="1"/>
    <col min="3846" max="4088" width="13.42578125" style="7"/>
    <col min="4089" max="4089" width="17.7109375" style="7" customWidth="1"/>
    <col min="4090" max="4090" width="11.42578125" style="7" customWidth="1"/>
    <col min="4091" max="4091" width="44.7109375" style="7" customWidth="1"/>
    <col min="4092" max="4092" width="17.7109375" style="7" customWidth="1"/>
    <col min="4093" max="4093" width="13.85546875" style="7" customWidth="1"/>
    <col min="4094" max="4094" width="12" style="7" bestFit="1" customWidth="1"/>
    <col min="4095" max="4095" width="8.140625" style="7" customWidth="1"/>
    <col min="4096" max="4096" width="22.7109375" style="7" customWidth="1"/>
    <col min="4097" max="4097" width="14.28515625" style="7" bestFit="1" customWidth="1"/>
    <col min="4098" max="4098" width="20.42578125" style="7" customWidth="1"/>
    <col min="4099" max="4099" width="22.85546875" style="7" bestFit="1" customWidth="1"/>
    <col min="4100" max="4100" width="19.42578125" style="7" bestFit="1" customWidth="1"/>
    <col min="4101" max="4101" width="12" style="7" bestFit="1" customWidth="1"/>
    <col min="4102" max="4344" width="13.42578125" style="7"/>
    <col min="4345" max="4345" width="17.7109375" style="7" customWidth="1"/>
    <col min="4346" max="4346" width="11.42578125" style="7" customWidth="1"/>
    <col min="4347" max="4347" width="44.7109375" style="7" customWidth="1"/>
    <col min="4348" max="4348" width="17.7109375" style="7" customWidth="1"/>
    <col min="4349" max="4349" width="13.85546875" style="7" customWidth="1"/>
    <col min="4350" max="4350" width="12" style="7" bestFit="1" customWidth="1"/>
    <col min="4351" max="4351" width="8.140625" style="7" customWidth="1"/>
    <col min="4352" max="4352" width="22.7109375" style="7" customWidth="1"/>
    <col min="4353" max="4353" width="14.28515625" style="7" bestFit="1" customWidth="1"/>
    <col min="4354" max="4354" width="20.42578125" style="7" customWidth="1"/>
    <col min="4355" max="4355" width="22.85546875" style="7" bestFit="1" customWidth="1"/>
    <col min="4356" max="4356" width="19.42578125" style="7" bestFit="1" customWidth="1"/>
    <col min="4357" max="4357" width="12" style="7" bestFit="1" customWidth="1"/>
    <col min="4358" max="4600" width="13.42578125" style="7"/>
    <col min="4601" max="4601" width="17.7109375" style="7" customWidth="1"/>
    <col min="4602" max="4602" width="11.42578125" style="7" customWidth="1"/>
    <col min="4603" max="4603" width="44.7109375" style="7" customWidth="1"/>
    <col min="4604" max="4604" width="17.7109375" style="7" customWidth="1"/>
    <col min="4605" max="4605" width="13.85546875" style="7" customWidth="1"/>
    <col min="4606" max="4606" width="12" style="7" bestFit="1" customWidth="1"/>
    <col min="4607" max="4607" width="8.140625" style="7" customWidth="1"/>
    <col min="4608" max="4608" width="22.7109375" style="7" customWidth="1"/>
    <col min="4609" max="4609" width="14.28515625" style="7" bestFit="1" customWidth="1"/>
    <col min="4610" max="4610" width="20.42578125" style="7" customWidth="1"/>
    <col min="4611" max="4611" width="22.85546875" style="7" bestFit="1" customWidth="1"/>
    <col min="4612" max="4612" width="19.42578125" style="7" bestFit="1" customWidth="1"/>
    <col min="4613" max="4613" width="12" style="7" bestFit="1" customWidth="1"/>
    <col min="4614" max="4856" width="13.42578125" style="7"/>
    <col min="4857" max="4857" width="17.7109375" style="7" customWidth="1"/>
    <col min="4858" max="4858" width="11.42578125" style="7" customWidth="1"/>
    <col min="4859" max="4859" width="44.7109375" style="7" customWidth="1"/>
    <col min="4860" max="4860" width="17.7109375" style="7" customWidth="1"/>
    <col min="4861" max="4861" width="13.85546875" style="7" customWidth="1"/>
    <col min="4862" max="4862" width="12" style="7" bestFit="1" customWidth="1"/>
    <col min="4863" max="4863" width="8.140625" style="7" customWidth="1"/>
    <col min="4864" max="4864" width="22.7109375" style="7" customWidth="1"/>
    <col min="4865" max="4865" width="14.28515625" style="7" bestFit="1" customWidth="1"/>
    <col min="4866" max="4866" width="20.42578125" style="7" customWidth="1"/>
    <col min="4867" max="4867" width="22.85546875" style="7" bestFit="1" customWidth="1"/>
    <col min="4868" max="4868" width="19.42578125" style="7" bestFit="1" customWidth="1"/>
    <col min="4869" max="4869" width="12" style="7" bestFit="1" customWidth="1"/>
    <col min="4870" max="5112" width="13.42578125" style="7"/>
    <col min="5113" max="5113" width="17.7109375" style="7" customWidth="1"/>
    <col min="5114" max="5114" width="11.42578125" style="7" customWidth="1"/>
    <col min="5115" max="5115" width="44.7109375" style="7" customWidth="1"/>
    <col min="5116" max="5116" width="17.7109375" style="7" customWidth="1"/>
    <col min="5117" max="5117" width="13.85546875" style="7" customWidth="1"/>
    <col min="5118" max="5118" width="12" style="7" bestFit="1" customWidth="1"/>
    <col min="5119" max="5119" width="8.140625" style="7" customWidth="1"/>
    <col min="5120" max="5120" width="22.7109375" style="7" customWidth="1"/>
    <col min="5121" max="5121" width="14.28515625" style="7" bestFit="1" customWidth="1"/>
    <col min="5122" max="5122" width="20.42578125" style="7" customWidth="1"/>
    <col min="5123" max="5123" width="22.85546875" style="7" bestFit="1" customWidth="1"/>
    <col min="5124" max="5124" width="19.42578125" style="7" bestFit="1" customWidth="1"/>
    <col min="5125" max="5125" width="12" style="7" bestFit="1" customWidth="1"/>
    <col min="5126" max="5368" width="13.42578125" style="7"/>
    <col min="5369" max="5369" width="17.7109375" style="7" customWidth="1"/>
    <col min="5370" max="5370" width="11.42578125" style="7" customWidth="1"/>
    <col min="5371" max="5371" width="44.7109375" style="7" customWidth="1"/>
    <col min="5372" max="5372" width="17.7109375" style="7" customWidth="1"/>
    <col min="5373" max="5373" width="13.85546875" style="7" customWidth="1"/>
    <col min="5374" max="5374" width="12" style="7" bestFit="1" customWidth="1"/>
    <col min="5375" max="5375" width="8.140625" style="7" customWidth="1"/>
    <col min="5376" max="5376" width="22.7109375" style="7" customWidth="1"/>
    <col min="5377" max="5377" width="14.28515625" style="7" bestFit="1" customWidth="1"/>
    <col min="5378" max="5378" width="20.42578125" style="7" customWidth="1"/>
    <col min="5379" max="5379" width="22.85546875" style="7" bestFit="1" customWidth="1"/>
    <col min="5380" max="5380" width="19.42578125" style="7" bestFit="1" customWidth="1"/>
    <col min="5381" max="5381" width="12" style="7" bestFit="1" customWidth="1"/>
    <col min="5382" max="5624" width="13.42578125" style="7"/>
    <col min="5625" max="5625" width="17.7109375" style="7" customWidth="1"/>
    <col min="5626" max="5626" width="11.42578125" style="7" customWidth="1"/>
    <col min="5627" max="5627" width="44.7109375" style="7" customWidth="1"/>
    <col min="5628" max="5628" width="17.7109375" style="7" customWidth="1"/>
    <col min="5629" max="5629" width="13.85546875" style="7" customWidth="1"/>
    <col min="5630" max="5630" width="12" style="7" bestFit="1" customWidth="1"/>
    <col min="5631" max="5631" width="8.140625" style="7" customWidth="1"/>
    <col min="5632" max="5632" width="22.7109375" style="7" customWidth="1"/>
    <col min="5633" max="5633" width="14.28515625" style="7" bestFit="1" customWidth="1"/>
    <col min="5634" max="5634" width="20.42578125" style="7" customWidth="1"/>
    <col min="5635" max="5635" width="22.85546875" style="7" bestFit="1" customWidth="1"/>
    <col min="5636" max="5636" width="19.42578125" style="7" bestFit="1" customWidth="1"/>
    <col min="5637" max="5637" width="12" style="7" bestFit="1" customWidth="1"/>
    <col min="5638" max="5880" width="13.42578125" style="7"/>
    <col min="5881" max="5881" width="17.7109375" style="7" customWidth="1"/>
    <col min="5882" max="5882" width="11.42578125" style="7" customWidth="1"/>
    <col min="5883" max="5883" width="44.7109375" style="7" customWidth="1"/>
    <col min="5884" max="5884" width="17.7109375" style="7" customWidth="1"/>
    <col min="5885" max="5885" width="13.85546875" style="7" customWidth="1"/>
    <col min="5886" max="5886" width="12" style="7" bestFit="1" customWidth="1"/>
    <col min="5887" max="5887" width="8.140625" style="7" customWidth="1"/>
    <col min="5888" max="5888" width="22.7109375" style="7" customWidth="1"/>
    <col min="5889" max="5889" width="14.28515625" style="7" bestFit="1" customWidth="1"/>
    <col min="5890" max="5890" width="20.42578125" style="7" customWidth="1"/>
    <col min="5891" max="5891" width="22.85546875" style="7" bestFit="1" customWidth="1"/>
    <col min="5892" max="5892" width="19.42578125" style="7" bestFit="1" customWidth="1"/>
    <col min="5893" max="5893" width="12" style="7" bestFit="1" customWidth="1"/>
    <col min="5894" max="6136" width="13.42578125" style="7"/>
    <col min="6137" max="6137" width="17.7109375" style="7" customWidth="1"/>
    <col min="6138" max="6138" width="11.42578125" style="7" customWidth="1"/>
    <col min="6139" max="6139" width="44.7109375" style="7" customWidth="1"/>
    <col min="6140" max="6140" width="17.7109375" style="7" customWidth="1"/>
    <col min="6141" max="6141" width="13.85546875" style="7" customWidth="1"/>
    <col min="6142" max="6142" width="12" style="7" bestFit="1" customWidth="1"/>
    <col min="6143" max="6143" width="8.140625" style="7" customWidth="1"/>
    <col min="6144" max="6144" width="22.7109375" style="7" customWidth="1"/>
    <col min="6145" max="6145" width="14.28515625" style="7" bestFit="1" customWidth="1"/>
    <col min="6146" max="6146" width="20.42578125" style="7" customWidth="1"/>
    <col min="6147" max="6147" width="22.85546875" style="7" bestFit="1" customWidth="1"/>
    <col min="6148" max="6148" width="19.42578125" style="7" bestFit="1" customWidth="1"/>
    <col min="6149" max="6149" width="12" style="7" bestFit="1" customWidth="1"/>
    <col min="6150" max="6392" width="13.42578125" style="7"/>
    <col min="6393" max="6393" width="17.7109375" style="7" customWidth="1"/>
    <col min="6394" max="6394" width="11.42578125" style="7" customWidth="1"/>
    <col min="6395" max="6395" width="44.7109375" style="7" customWidth="1"/>
    <col min="6396" max="6396" width="17.7109375" style="7" customWidth="1"/>
    <col min="6397" max="6397" width="13.85546875" style="7" customWidth="1"/>
    <col min="6398" max="6398" width="12" style="7" bestFit="1" customWidth="1"/>
    <col min="6399" max="6399" width="8.140625" style="7" customWidth="1"/>
    <col min="6400" max="6400" width="22.7109375" style="7" customWidth="1"/>
    <col min="6401" max="6401" width="14.28515625" style="7" bestFit="1" customWidth="1"/>
    <col min="6402" max="6402" width="20.42578125" style="7" customWidth="1"/>
    <col min="6403" max="6403" width="22.85546875" style="7" bestFit="1" customWidth="1"/>
    <col min="6404" max="6404" width="19.42578125" style="7" bestFit="1" customWidth="1"/>
    <col min="6405" max="6405" width="12" style="7" bestFit="1" customWidth="1"/>
    <col min="6406" max="6648" width="13.42578125" style="7"/>
    <col min="6649" max="6649" width="17.7109375" style="7" customWidth="1"/>
    <col min="6650" max="6650" width="11.42578125" style="7" customWidth="1"/>
    <col min="6651" max="6651" width="44.7109375" style="7" customWidth="1"/>
    <col min="6652" max="6652" width="17.7109375" style="7" customWidth="1"/>
    <col min="6653" max="6653" width="13.85546875" style="7" customWidth="1"/>
    <col min="6654" max="6654" width="12" style="7" bestFit="1" customWidth="1"/>
    <col min="6655" max="6655" width="8.140625" style="7" customWidth="1"/>
    <col min="6656" max="6656" width="22.7109375" style="7" customWidth="1"/>
    <col min="6657" max="6657" width="14.28515625" style="7" bestFit="1" customWidth="1"/>
    <col min="6658" max="6658" width="20.42578125" style="7" customWidth="1"/>
    <col min="6659" max="6659" width="22.85546875" style="7" bestFit="1" customWidth="1"/>
    <col min="6660" max="6660" width="19.42578125" style="7" bestFit="1" customWidth="1"/>
    <col min="6661" max="6661" width="12" style="7" bestFit="1" customWidth="1"/>
    <col min="6662" max="6904" width="13.42578125" style="7"/>
    <col min="6905" max="6905" width="17.7109375" style="7" customWidth="1"/>
    <col min="6906" max="6906" width="11.42578125" style="7" customWidth="1"/>
    <col min="6907" max="6907" width="44.7109375" style="7" customWidth="1"/>
    <col min="6908" max="6908" width="17.7109375" style="7" customWidth="1"/>
    <col min="6909" max="6909" width="13.85546875" style="7" customWidth="1"/>
    <col min="6910" max="6910" width="12" style="7" bestFit="1" customWidth="1"/>
    <col min="6911" max="6911" width="8.140625" style="7" customWidth="1"/>
    <col min="6912" max="6912" width="22.7109375" style="7" customWidth="1"/>
    <col min="6913" max="6913" width="14.28515625" style="7" bestFit="1" customWidth="1"/>
    <col min="6914" max="6914" width="20.42578125" style="7" customWidth="1"/>
    <col min="6915" max="6915" width="22.85546875" style="7" bestFit="1" customWidth="1"/>
    <col min="6916" max="6916" width="19.42578125" style="7" bestFit="1" customWidth="1"/>
    <col min="6917" max="6917" width="12" style="7" bestFit="1" customWidth="1"/>
    <col min="6918" max="7160" width="13.42578125" style="7"/>
    <col min="7161" max="7161" width="17.7109375" style="7" customWidth="1"/>
    <col min="7162" max="7162" width="11.42578125" style="7" customWidth="1"/>
    <col min="7163" max="7163" width="44.7109375" style="7" customWidth="1"/>
    <col min="7164" max="7164" width="17.7109375" style="7" customWidth="1"/>
    <col min="7165" max="7165" width="13.85546875" style="7" customWidth="1"/>
    <col min="7166" max="7166" width="12" style="7" bestFit="1" customWidth="1"/>
    <col min="7167" max="7167" width="8.140625" style="7" customWidth="1"/>
    <col min="7168" max="7168" width="22.7109375" style="7" customWidth="1"/>
    <col min="7169" max="7169" width="14.28515625" style="7" bestFit="1" customWidth="1"/>
    <col min="7170" max="7170" width="20.42578125" style="7" customWidth="1"/>
    <col min="7171" max="7171" width="22.85546875" style="7" bestFit="1" customWidth="1"/>
    <col min="7172" max="7172" width="19.42578125" style="7" bestFit="1" customWidth="1"/>
    <col min="7173" max="7173" width="12" style="7" bestFit="1" customWidth="1"/>
    <col min="7174" max="7416" width="13.42578125" style="7"/>
    <col min="7417" max="7417" width="17.7109375" style="7" customWidth="1"/>
    <col min="7418" max="7418" width="11.42578125" style="7" customWidth="1"/>
    <col min="7419" max="7419" width="44.7109375" style="7" customWidth="1"/>
    <col min="7420" max="7420" width="17.7109375" style="7" customWidth="1"/>
    <col min="7421" max="7421" width="13.85546875" style="7" customWidth="1"/>
    <col min="7422" max="7422" width="12" style="7" bestFit="1" customWidth="1"/>
    <col min="7423" max="7423" width="8.140625" style="7" customWidth="1"/>
    <col min="7424" max="7424" width="22.7109375" style="7" customWidth="1"/>
    <col min="7425" max="7425" width="14.28515625" style="7" bestFit="1" customWidth="1"/>
    <col min="7426" max="7426" width="20.42578125" style="7" customWidth="1"/>
    <col min="7427" max="7427" width="22.85546875" style="7" bestFit="1" customWidth="1"/>
    <col min="7428" max="7428" width="19.42578125" style="7" bestFit="1" customWidth="1"/>
    <col min="7429" max="7429" width="12" style="7" bestFit="1" customWidth="1"/>
    <col min="7430" max="7672" width="13.42578125" style="7"/>
    <col min="7673" max="7673" width="17.7109375" style="7" customWidth="1"/>
    <col min="7674" max="7674" width="11.42578125" style="7" customWidth="1"/>
    <col min="7675" max="7675" width="44.7109375" style="7" customWidth="1"/>
    <col min="7676" max="7676" width="17.7109375" style="7" customWidth="1"/>
    <col min="7677" max="7677" width="13.85546875" style="7" customWidth="1"/>
    <col min="7678" max="7678" width="12" style="7" bestFit="1" customWidth="1"/>
    <col min="7679" max="7679" width="8.140625" style="7" customWidth="1"/>
    <col min="7680" max="7680" width="22.7109375" style="7" customWidth="1"/>
    <col min="7681" max="7681" width="14.28515625" style="7" bestFit="1" customWidth="1"/>
    <col min="7682" max="7682" width="20.42578125" style="7" customWidth="1"/>
    <col min="7683" max="7683" width="22.85546875" style="7" bestFit="1" customWidth="1"/>
    <col min="7684" max="7684" width="19.42578125" style="7" bestFit="1" customWidth="1"/>
    <col min="7685" max="7685" width="12" style="7" bestFit="1" customWidth="1"/>
    <col min="7686" max="7928" width="13.42578125" style="7"/>
    <col min="7929" max="7929" width="17.7109375" style="7" customWidth="1"/>
    <col min="7930" max="7930" width="11.42578125" style="7" customWidth="1"/>
    <col min="7931" max="7931" width="44.7109375" style="7" customWidth="1"/>
    <col min="7932" max="7932" width="17.7109375" style="7" customWidth="1"/>
    <col min="7933" max="7933" width="13.85546875" style="7" customWidth="1"/>
    <col min="7934" max="7934" width="12" style="7" bestFit="1" customWidth="1"/>
    <col min="7935" max="7935" width="8.140625" style="7" customWidth="1"/>
    <col min="7936" max="7936" width="22.7109375" style="7" customWidth="1"/>
    <col min="7937" max="7937" width="14.28515625" style="7" bestFit="1" customWidth="1"/>
    <col min="7938" max="7938" width="20.42578125" style="7" customWidth="1"/>
    <col min="7939" max="7939" width="22.85546875" style="7" bestFit="1" customWidth="1"/>
    <col min="7940" max="7940" width="19.42578125" style="7" bestFit="1" customWidth="1"/>
    <col min="7941" max="7941" width="12" style="7" bestFit="1" customWidth="1"/>
    <col min="7942" max="8184" width="13.42578125" style="7"/>
    <col min="8185" max="8185" width="17.7109375" style="7" customWidth="1"/>
    <col min="8186" max="8186" width="11.42578125" style="7" customWidth="1"/>
    <col min="8187" max="8187" width="44.7109375" style="7" customWidth="1"/>
    <col min="8188" max="8188" width="17.7109375" style="7" customWidth="1"/>
    <col min="8189" max="8189" width="13.85546875" style="7" customWidth="1"/>
    <col min="8190" max="8190" width="12" style="7" bestFit="1" customWidth="1"/>
    <col min="8191" max="8191" width="8.140625" style="7" customWidth="1"/>
    <col min="8192" max="8192" width="22.7109375" style="7" customWidth="1"/>
    <col min="8193" max="8193" width="14.28515625" style="7" bestFit="1" customWidth="1"/>
    <col min="8194" max="8194" width="20.42578125" style="7" customWidth="1"/>
    <col min="8195" max="8195" width="22.85546875" style="7" bestFit="1" customWidth="1"/>
    <col min="8196" max="8196" width="19.42578125" style="7" bestFit="1" customWidth="1"/>
    <col min="8197" max="8197" width="12" style="7" bestFit="1" customWidth="1"/>
    <col min="8198" max="8440" width="13.42578125" style="7"/>
    <col min="8441" max="8441" width="17.7109375" style="7" customWidth="1"/>
    <col min="8442" max="8442" width="11.42578125" style="7" customWidth="1"/>
    <col min="8443" max="8443" width="44.7109375" style="7" customWidth="1"/>
    <col min="8444" max="8444" width="17.7109375" style="7" customWidth="1"/>
    <col min="8445" max="8445" width="13.85546875" style="7" customWidth="1"/>
    <col min="8446" max="8446" width="12" style="7" bestFit="1" customWidth="1"/>
    <col min="8447" max="8447" width="8.140625" style="7" customWidth="1"/>
    <col min="8448" max="8448" width="22.7109375" style="7" customWidth="1"/>
    <col min="8449" max="8449" width="14.28515625" style="7" bestFit="1" customWidth="1"/>
    <col min="8450" max="8450" width="20.42578125" style="7" customWidth="1"/>
    <col min="8451" max="8451" width="22.85546875" style="7" bestFit="1" customWidth="1"/>
    <col min="8452" max="8452" width="19.42578125" style="7" bestFit="1" customWidth="1"/>
    <col min="8453" max="8453" width="12" style="7" bestFit="1" customWidth="1"/>
    <col min="8454" max="8696" width="13.42578125" style="7"/>
    <col min="8697" max="8697" width="17.7109375" style="7" customWidth="1"/>
    <col min="8698" max="8698" width="11.42578125" style="7" customWidth="1"/>
    <col min="8699" max="8699" width="44.7109375" style="7" customWidth="1"/>
    <col min="8700" max="8700" width="17.7109375" style="7" customWidth="1"/>
    <col min="8701" max="8701" width="13.85546875" style="7" customWidth="1"/>
    <col min="8702" max="8702" width="12" style="7" bestFit="1" customWidth="1"/>
    <col min="8703" max="8703" width="8.140625" style="7" customWidth="1"/>
    <col min="8704" max="8704" width="22.7109375" style="7" customWidth="1"/>
    <col min="8705" max="8705" width="14.28515625" style="7" bestFit="1" customWidth="1"/>
    <col min="8706" max="8706" width="20.42578125" style="7" customWidth="1"/>
    <col min="8707" max="8707" width="22.85546875" style="7" bestFit="1" customWidth="1"/>
    <col min="8708" max="8708" width="19.42578125" style="7" bestFit="1" customWidth="1"/>
    <col min="8709" max="8709" width="12" style="7" bestFit="1" customWidth="1"/>
    <col min="8710" max="8952" width="13.42578125" style="7"/>
    <col min="8953" max="8953" width="17.7109375" style="7" customWidth="1"/>
    <col min="8954" max="8954" width="11.42578125" style="7" customWidth="1"/>
    <col min="8955" max="8955" width="44.7109375" style="7" customWidth="1"/>
    <col min="8956" max="8956" width="17.7109375" style="7" customWidth="1"/>
    <col min="8957" max="8957" width="13.85546875" style="7" customWidth="1"/>
    <col min="8958" max="8958" width="12" style="7" bestFit="1" customWidth="1"/>
    <col min="8959" max="8959" width="8.140625" style="7" customWidth="1"/>
    <col min="8960" max="8960" width="22.7109375" style="7" customWidth="1"/>
    <col min="8961" max="8961" width="14.28515625" style="7" bestFit="1" customWidth="1"/>
    <col min="8962" max="8962" width="20.42578125" style="7" customWidth="1"/>
    <col min="8963" max="8963" width="22.85546875" style="7" bestFit="1" customWidth="1"/>
    <col min="8964" max="8964" width="19.42578125" style="7" bestFit="1" customWidth="1"/>
    <col min="8965" max="8965" width="12" style="7" bestFit="1" customWidth="1"/>
    <col min="8966" max="9208" width="13.42578125" style="7"/>
    <col min="9209" max="9209" width="17.7109375" style="7" customWidth="1"/>
    <col min="9210" max="9210" width="11.42578125" style="7" customWidth="1"/>
    <col min="9211" max="9211" width="44.7109375" style="7" customWidth="1"/>
    <col min="9212" max="9212" width="17.7109375" style="7" customWidth="1"/>
    <col min="9213" max="9213" width="13.85546875" style="7" customWidth="1"/>
    <col min="9214" max="9214" width="12" style="7" bestFit="1" customWidth="1"/>
    <col min="9215" max="9215" width="8.140625" style="7" customWidth="1"/>
    <col min="9216" max="9216" width="22.7109375" style="7" customWidth="1"/>
    <col min="9217" max="9217" width="14.28515625" style="7" bestFit="1" customWidth="1"/>
    <col min="9218" max="9218" width="20.42578125" style="7" customWidth="1"/>
    <col min="9219" max="9219" width="22.85546875" style="7" bestFit="1" customWidth="1"/>
    <col min="9220" max="9220" width="19.42578125" style="7" bestFit="1" customWidth="1"/>
    <col min="9221" max="9221" width="12" style="7" bestFit="1" customWidth="1"/>
    <col min="9222" max="9464" width="13.42578125" style="7"/>
    <col min="9465" max="9465" width="17.7109375" style="7" customWidth="1"/>
    <col min="9466" max="9466" width="11.42578125" style="7" customWidth="1"/>
    <col min="9467" max="9467" width="44.7109375" style="7" customWidth="1"/>
    <col min="9468" max="9468" width="17.7109375" style="7" customWidth="1"/>
    <col min="9469" max="9469" width="13.85546875" style="7" customWidth="1"/>
    <col min="9470" max="9470" width="12" style="7" bestFit="1" customWidth="1"/>
    <col min="9471" max="9471" width="8.140625" style="7" customWidth="1"/>
    <col min="9472" max="9472" width="22.7109375" style="7" customWidth="1"/>
    <col min="9473" max="9473" width="14.28515625" style="7" bestFit="1" customWidth="1"/>
    <col min="9474" max="9474" width="20.42578125" style="7" customWidth="1"/>
    <col min="9475" max="9475" width="22.85546875" style="7" bestFit="1" customWidth="1"/>
    <col min="9476" max="9476" width="19.42578125" style="7" bestFit="1" customWidth="1"/>
    <col min="9477" max="9477" width="12" style="7" bestFit="1" customWidth="1"/>
    <col min="9478" max="9720" width="13.42578125" style="7"/>
    <col min="9721" max="9721" width="17.7109375" style="7" customWidth="1"/>
    <col min="9722" max="9722" width="11.42578125" style="7" customWidth="1"/>
    <col min="9723" max="9723" width="44.7109375" style="7" customWidth="1"/>
    <col min="9724" max="9724" width="17.7109375" style="7" customWidth="1"/>
    <col min="9725" max="9725" width="13.85546875" style="7" customWidth="1"/>
    <col min="9726" max="9726" width="12" style="7" bestFit="1" customWidth="1"/>
    <col min="9727" max="9727" width="8.140625" style="7" customWidth="1"/>
    <col min="9728" max="9728" width="22.7109375" style="7" customWidth="1"/>
    <col min="9729" max="9729" width="14.28515625" style="7" bestFit="1" customWidth="1"/>
    <col min="9730" max="9730" width="20.42578125" style="7" customWidth="1"/>
    <col min="9731" max="9731" width="22.85546875" style="7" bestFit="1" customWidth="1"/>
    <col min="9732" max="9732" width="19.42578125" style="7" bestFit="1" customWidth="1"/>
    <col min="9733" max="9733" width="12" style="7" bestFit="1" customWidth="1"/>
    <col min="9734" max="9976" width="13.42578125" style="7"/>
    <col min="9977" max="9977" width="17.7109375" style="7" customWidth="1"/>
    <col min="9978" max="9978" width="11.42578125" style="7" customWidth="1"/>
    <col min="9979" max="9979" width="44.7109375" style="7" customWidth="1"/>
    <col min="9980" max="9980" width="17.7109375" style="7" customWidth="1"/>
    <col min="9981" max="9981" width="13.85546875" style="7" customWidth="1"/>
    <col min="9982" max="9982" width="12" style="7" bestFit="1" customWidth="1"/>
    <col min="9983" max="9983" width="8.140625" style="7" customWidth="1"/>
    <col min="9984" max="9984" width="22.7109375" style="7" customWidth="1"/>
    <col min="9985" max="9985" width="14.28515625" style="7" bestFit="1" customWidth="1"/>
    <col min="9986" max="9986" width="20.42578125" style="7" customWidth="1"/>
    <col min="9987" max="9987" width="22.85546875" style="7" bestFit="1" customWidth="1"/>
    <col min="9988" max="9988" width="19.42578125" style="7" bestFit="1" customWidth="1"/>
    <col min="9989" max="9989" width="12" style="7" bestFit="1" customWidth="1"/>
    <col min="9990" max="10232" width="13.42578125" style="7"/>
    <col min="10233" max="10233" width="17.7109375" style="7" customWidth="1"/>
    <col min="10234" max="10234" width="11.42578125" style="7" customWidth="1"/>
    <col min="10235" max="10235" width="44.7109375" style="7" customWidth="1"/>
    <col min="10236" max="10236" width="17.7109375" style="7" customWidth="1"/>
    <col min="10237" max="10237" width="13.85546875" style="7" customWidth="1"/>
    <col min="10238" max="10238" width="12" style="7" bestFit="1" customWidth="1"/>
    <col min="10239" max="10239" width="8.140625" style="7" customWidth="1"/>
    <col min="10240" max="10240" width="22.7109375" style="7" customWidth="1"/>
    <col min="10241" max="10241" width="14.28515625" style="7" bestFit="1" customWidth="1"/>
    <col min="10242" max="10242" width="20.42578125" style="7" customWidth="1"/>
    <col min="10243" max="10243" width="22.85546875" style="7" bestFit="1" customWidth="1"/>
    <col min="10244" max="10244" width="19.42578125" style="7" bestFit="1" customWidth="1"/>
    <col min="10245" max="10245" width="12" style="7" bestFit="1" customWidth="1"/>
    <col min="10246" max="10488" width="13.42578125" style="7"/>
    <col min="10489" max="10489" width="17.7109375" style="7" customWidth="1"/>
    <col min="10490" max="10490" width="11.42578125" style="7" customWidth="1"/>
    <col min="10491" max="10491" width="44.7109375" style="7" customWidth="1"/>
    <col min="10492" max="10492" width="17.7109375" style="7" customWidth="1"/>
    <col min="10493" max="10493" width="13.85546875" style="7" customWidth="1"/>
    <col min="10494" max="10494" width="12" style="7" bestFit="1" customWidth="1"/>
    <col min="10495" max="10495" width="8.140625" style="7" customWidth="1"/>
    <col min="10496" max="10496" width="22.7109375" style="7" customWidth="1"/>
    <col min="10497" max="10497" width="14.28515625" style="7" bestFit="1" customWidth="1"/>
    <col min="10498" max="10498" width="20.42578125" style="7" customWidth="1"/>
    <col min="10499" max="10499" width="22.85546875" style="7" bestFit="1" customWidth="1"/>
    <col min="10500" max="10500" width="19.42578125" style="7" bestFit="1" customWidth="1"/>
    <col min="10501" max="10501" width="12" style="7" bestFit="1" customWidth="1"/>
    <col min="10502" max="10744" width="13.42578125" style="7"/>
    <col min="10745" max="10745" width="17.7109375" style="7" customWidth="1"/>
    <col min="10746" max="10746" width="11.42578125" style="7" customWidth="1"/>
    <col min="10747" max="10747" width="44.7109375" style="7" customWidth="1"/>
    <col min="10748" max="10748" width="17.7109375" style="7" customWidth="1"/>
    <col min="10749" max="10749" width="13.85546875" style="7" customWidth="1"/>
    <col min="10750" max="10750" width="12" style="7" bestFit="1" customWidth="1"/>
    <col min="10751" max="10751" width="8.140625" style="7" customWidth="1"/>
    <col min="10752" max="10752" width="22.7109375" style="7" customWidth="1"/>
    <col min="10753" max="10753" width="14.28515625" style="7" bestFit="1" customWidth="1"/>
    <col min="10754" max="10754" width="20.42578125" style="7" customWidth="1"/>
    <col min="10755" max="10755" width="22.85546875" style="7" bestFit="1" customWidth="1"/>
    <col min="10756" max="10756" width="19.42578125" style="7" bestFit="1" customWidth="1"/>
    <col min="10757" max="10757" width="12" style="7" bestFit="1" customWidth="1"/>
    <col min="10758" max="11000" width="13.42578125" style="7"/>
    <col min="11001" max="11001" width="17.7109375" style="7" customWidth="1"/>
    <col min="11002" max="11002" width="11.42578125" style="7" customWidth="1"/>
    <col min="11003" max="11003" width="44.7109375" style="7" customWidth="1"/>
    <col min="11004" max="11004" width="17.7109375" style="7" customWidth="1"/>
    <col min="11005" max="11005" width="13.85546875" style="7" customWidth="1"/>
    <col min="11006" max="11006" width="12" style="7" bestFit="1" customWidth="1"/>
    <col min="11007" max="11007" width="8.140625" style="7" customWidth="1"/>
    <col min="11008" max="11008" width="22.7109375" style="7" customWidth="1"/>
    <col min="11009" max="11009" width="14.28515625" style="7" bestFit="1" customWidth="1"/>
    <col min="11010" max="11010" width="20.42578125" style="7" customWidth="1"/>
    <col min="11011" max="11011" width="22.85546875" style="7" bestFit="1" customWidth="1"/>
    <col min="11012" max="11012" width="19.42578125" style="7" bestFit="1" customWidth="1"/>
    <col min="11013" max="11013" width="12" style="7" bestFit="1" customWidth="1"/>
    <col min="11014" max="11256" width="13.42578125" style="7"/>
    <col min="11257" max="11257" width="17.7109375" style="7" customWidth="1"/>
    <col min="11258" max="11258" width="11.42578125" style="7" customWidth="1"/>
    <col min="11259" max="11259" width="44.7109375" style="7" customWidth="1"/>
    <col min="11260" max="11260" width="17.7109375" style="7" customWidth="1"/>
    <col min="11261" max="11261" width="13.85546875" style="7" customWidth="1"/>
    <col min="11262" max="11262" width="12" style="7" bestFit="1" customWidth="1"/>
    <col min="11263" max="11263" width="8.140625" style="7" customWidth="1"/>
    <col min="11264" max="11264" width="22.7109375" style="7" customWidth="1"/>
    <col min="11265" max="11265" width="14.28515625" style="7" bestFit="1" customWidth="1"/>
    <col min="11266" max="11266" width="20.42578125" style="7" customWidth="1"/>
    <col min="11267" max="11267" width="22.85546875" style="7" bestFit="1" customWidth="1"/>
    <col min="11268" max="11268" width="19.42578125" style="7" bestFit="1" customWidth="1"/>
    <col min="11269" max="11269" width="12" style="7" bestFit="1" customWidth="1"/>
    <col min="11270" max="11512" width="13.42578125" style="7"/>
    <col min="11513" max="11513" width="17.7109375" style="7" customWidth="1"/>
    <col min="11514" max="11514" width="11.42578125" style="7" customWidth="1"/>
    <col min="11515" max="11515" width="44.7109375" style="7" customWidth="1"/>
    <col min="11516" max="11516" width="17.7109375" style="7" customWidth="1"/>
    <col min="11517" max="11517" width="13.85546875" style="7" customWidth="1"/>
    <col min="11518" max="11518" width="12" style="7" bestFit="1" customWidth="1"/>
    <col min="11519" max="11519" width="8.140625" style="7" customWidth="1"/>
    <col min="11520" max="11520" width="22.7109375" style="7" customWidth="1"/>
    <col min="11521" max="11521" width="14.28515625" style="7" bestFit="1" customWidth="1"/>
    <col min="11522" max="11522" width="20.42578125" style="7" customWidth="1"/>
    <col min="11523" max="11523" width="22.85546875" style="7" bestFit="1" customWidth="1"/>
    <col min="11524" max="11524" width="19.42578125" style="7" bestFit="1" customWidth="1"/>
    <col min="11525" max="11525" width="12" style="7" bestFit="1" customWidth="1"/>
    <col min="11526" max="11768" width="13.42578125" style="7"/>
    <col min="11769" max="11769" width="17.7109375" style="7" customWidth="1"/>
    <col min="11770" max="11770" width="11.42578125" style="7" customWidth="1"/>
    <col min="11771" max="11771" width="44.7109375" style="7" customWidth="1"/>
    <col min="11772" max="11772" width="17.7109375" style="7" customWidth="1"/>
    <col min="11773" max="11773" width="13.85546875" style="7" customWidth="1"/>
    <col min="11774" max="11774" width="12" style="7" bestFit="1" customWidth="1"/>
    <col min="11775" max="11775" width="8.140625" style="7" customWidth="1"/>
    <col min="11776" max="11776" width="22.7109375" style="7" customWidth="1"/>
    <col min="11777" max="11777" width="14.28515625" style="7" bestFit="1" customWidth="1"/>
    <col min="11778" max="11778" width="20.42578125" style="7" customWidth="1"/>
    <col min="11779" max="11779" width="22.85546875" style="7" bestFit="1" customWidth="1"/>
    <col min="11780" max="11780" width="19.42578125" style="7" bestFit="1" customWidth="1"/>
    <col min="11781" max="11781" width="12" style="7" bestFit="1" customWidth="1"/>
    <col min="11782" max="12024" width="13.42578125" style="7"/>
    <col min="12025" max="12025" width="17.7109375" style="7" customWidth="1"/>
    <col min="12026" max="12026" width="11.42578125" style="7" customWidth="1"/>
    <col min="12027" max="12027" width="44.7109375" style="7" customWidth="1"/>
    <col min="12028" max="12028" width="17.7109375" style="7" customWidth="1"/>
    <col min="12029" max="12029" width="13.85546875" style="7" customWidth="1"/>
    <col min="12030" max="12030" width="12" style="7" bestFit="1" customWidth="1"/>
    <col min="12031" max="12031" width="8.140625" style="7" customWidth="1"/>
    <col min="12032" max="12032" width="22.7109375" style="7" customWidth="1"/>
    <col min="12033" max="12033" width="14.28515625" style="7" bestFit="1" customWidth="1"/>
    <col min="12034" max="12034" width="20.42578125" style="7" customWidth="1"/>
    <col min="12035" max="12035" width="22.85546875" style="7" bestFit="1" customWidth="1"/>
    <col min="12036" max="12036" width="19.42578125" style="7" bestFit="1" customWidth="1"/>
    <col min="12037" max="12037" width="12" style="7" bestFit="1" customWidth="1"/>
    <col min="12038" max="12280" width="13.42578125" style="7"/>
    <col min="12281" max="12281" width="17.7109375" style="7" customWidth="1"/>
    <col min="12282" max="12282" width="11.42578125" style="7" customWidth="1"/>
    <col min="12283" max="12283" width="44.7109375" style="7" customWidth="1"/>
    <col min="12284" max="12284" width="17.7109375" style="7" customWidth="1"/>
    <col min="12285" max="12285" width="13.85546875" style="7" customWidth="1"/>
    <col min="12286" max="12286" width="12" style="7" bestFit="1" customWidth="1"/>
    <col min="12287" max="12287" width="8.140625" style="7" customWidth="1"/>
    <col min="12288" max="12288" width="22.7109375" style="7" customWidth="1"/>
    <col min="12289" max="12289" width="14.28515625" style="7" bestFit="1" customWidth="1"/>
    <col min="12290" max="12290" width="20.42578125" style="7" customWidth="1"/>
    <col min="12291" max="12291" width="22.85546875" style="7" bestFit="1" customWidth="1"/>
    <col min="12292" max="12292" width="19.42578125" style="7" bestFit="1" customWidth="1"/>
    <col min="12293" max="12293" width="12" style="7" bestFit="1" customWidth="1"/>
    <col min="12294" max="12536" width="13.42578125" style="7"/>
    <col min="12537" max="12537" width="17.7109375" style="7" customWidth="1"/>
    <col min="12538" max="12538" width="11.42578125" style="7" customWidth="1"/>
    <col min="12539" max="12539" width="44.7109375" style="7" customWidth="1"/>
    <col min="12540" max="12540" width="17.7109375" style="7" customWidth="1"/>
    <col min="12541" max="12541" width="13.85546875" style="7" customWidth="1"/>
    <col min="12542" max="12542" width="12" style="7" bestFit="1" customWidth="1"/>
    <col min="12543" max="12543" width="8.140625" style="7" customWidth="1"/>
    <col min="12544" max="12544" width="22.7109375" style="7" customWidth="1"/>
    <col min="12545" max="12545" width="14.28515625" style="7" bestFit="1" customWidth="1"/>
    <col min="12546" max="12546" width="20.42578125" style="7" customWidth="1"/>
    <col min="12547" max="12547" width="22.85546875" style="7" bestFit="1" customWidth="1"/>
    <col min="12548" max="12548" width="19.42578125" style="7" bestFit="1" customWidth="1"/>
    <col min="12549" max="12549" width="12" style="7" bestFit="1" customWidth="1"/>
    <col min="12550" max="12792" width="13.42578125" style="7"/>
    <col min="12793" max="12793" width="17.7109375" style="7" customWidth="1"/>
    <col min="12794" max="12794" width="11.42578125" style="7" customWidth="1"/>
    <col min="12795" max="12795" width="44.7109375" style="7" customWidth="1"/>
    <col min="12796" max="12796" width="17.7109375" style="7" customWidth="1"/>
    <col min="12797" max="12797" width="13.85546875" style="7" customWidth="1"/>
    <col min="12798" max="12798" width="12" style="7" bestFit="1" customWidth="1"/>
    <col min="12799" max="12799" width="8.140625" style="7" customWidth="1"/>
    <col min="12800" max="12800" width="22.7109375" style="7" customWidth="1"/>
    <col min="12801" max="12801" width="14.28515625" style="7" bestFit="1" customWidth="1"/>
    <col min="12802" max="12802" width="20.42578125" style="7" customWidth="1"/>
    <col min="12803" max="12803" width="22.85546875" style="7" bestFit="1" customWidth="1"/>
    <col min="12804" max="12804" width="19.42578125" style="7" bestFit="1" customWidth="1"/>
    <col min="12805" max="12805" width="12" style="7" bestFit="1" customWidth="1"/>
    <col min="12806" max="13048" width="13.42578125" style="7"/>
    <col min="13049" max="13049" width="17.7109375" style="7" customWidth="1"/>
    <col min="13050" max="13050" width="11.42578125" style="7" customWidth="1"/>
    <col min="13051" max="13051" width="44.7109375" style="7" customWidth="1"/>
    <col min="13052" max="13052" width="17.7109375" style="7" customWidth="1"/>
    <col min="13053" max="13053" width="13.85546875" style="7" customWidth="1"/>
    <col min="13054" max="13054" width="12" style="7" bestFit="1" customWidth="1"/>
    <col min="13055" max="13055" width="8.140625" style="7" customWidth="1"/>
    <col min="13056" max="13056" width="22.7109375" style="7" customWidth="1"/>
    <col min="13057" max="13057" width="14.28515625" style="7" bestFit="1" customWidth="1"/>
    <col min="13058" max="13058" width="20.42578125" style="7" customWidth="1"/>
    <col min="13059" max="13059" width="22.85546875" style="7" bestFit="1" customWidth="1"/>
    <col min="13060" max="13060" width="19.42578125" style="7" bestFit="1" customWidth="1"/>
    <col min="13061" max="13061" width="12" style="7" bestFit="1" customWidth="1"/>
    <col min="13062" max="13304" width="13.42578125" style="7"/>
    <col min="13305" max="13305" width="17.7109375" style="7" customWidth="1"/>
    <col min="13306" max="13306" width="11.42578125" style="7" customWidth="1"/>
    <col min="13307" max="13307" width="44.7109375" style="7" customWidth="1"/>
    <col min="13308" max="13308" width="17.7109375" style="7" customWidth="1"/>
    <col min="13309" max="13309" width="13.85546875" style="7" customWidth="1"/>
    <col min="13310" max="13310" width="12" style="7" bestFit="1" customWidth="1"/>
    <col min="13311" max="13311" width="8.140625" style="7" customWidth="1"/>
    <col min="13312" max="13312" width="22.7109375" style="7" customWidth="1"/>
    <col min="13313" max="13313" width="14.28515625" style="7" bestFit="1" customWidth="1"/>
    <col min="13314" max="13314" width="20.42578125" style="7" customWidth="1"/>
    <col min="13315" max="13315" width="22.85546875" style="7" bestFit="1" customWidth="1"/>
    <col min="13316" max="13316" width="19.42578125" style="7" bestFit="1" customWidth="1"/>
    <col min="13317" max="13317" width="12" style="7" bestFit="1" customWidth="1"/>
    <col min="13318" max="13560" width="13.42578125" style="7"/>
    <col min="13561" max="13561" width="17.7109375" style="7" customWidth="1"/>
    <col min="13562" max="13562" width="11.42578125" style="7" customWidth="1"/>
    <col min="13563" max="13563" width="44.7109375" style="7" customWidth="1"/>
    <col min="13564" max="13564" width="17.7109375" style="7" customWidth="1"/>
    <col min="13565" max="13565" width="13.85546875" style="7" customWidth="1"/>
    <col min="13566" max="13566" width="12" style="7" bestFit="1" customWidth="1"/>
    <col min="13567" max="13567" width="8.140625" style="7" customWidth="1"/>
    <col min="13568" max="13568" width="22.7109375" style="7" customWidth="1"/>
    <col min="13569" max="13569" width="14.28515625" style="7" bestFit="1" customWidth="1"/>
    <col min="13570" max="13570" width="20.42578125" style="7" customWidth="1"/>
    <col min="13571" max="13571" width="22.85546875" style="7" bestFit="1" customWidth="1"/>
    <col min="13572" max="13572" width="19.42578125" style="7" bestFit="1" customWidth="1"/>
    <col min="13573" max="13573" width="12" style="7" bestFit="1" customWidth="1"/>
    <col min="13574" max="13816" width="13.42578125" style="7"/>
    <col min="13817" max="13817" width="17.7109375" style="7" customWidth="1"/>
    <col min="13818" max="13818" width="11.42578125" style="7" customWidth="1"/>
    <col min="13819" max="13819" width="44.7109375" style="7" customWidth="1"/>
    <col min="13820" max="13820" width="17.7109375" style="7" customWidth="1"/>
    <col min="13821" max="13821" width="13.85546875" style="7" customWidth="1"/>
    <col min="13822" max="13822" width="12" style="7" bestFit="1" customWidth="1"/>
    <col min="13823" max="13823" width="8.140625" style="7" customWidth="1"/>
    <col min="13824" max="13824" width="22.7109375" style="7" customWidth="1"/>
    <col min="13825" max="13825" width="14.28515625" style="7" bestFit="1" customWidth="1"/>
    <col min="13826" max="13826" width="20.42578125" style="7" customWidth="1"/>
    <col min="13827" max="13827" width="22.85546875" style="7" bestFit="1" customWidth="1"/>
    <col min="13828" max="13828" width="19.42578125" style="7" bestFit="1" customWidth="1"/>
    <col min="13829" max="13829" width="12" style="7" bestFit="1" customWidth="1"/>
    <col min="13830" max="14072" width="13.42578125" style="7"/>
    <col min="14073" max="14073" width="17.7109375" style="7" customWidth="1"/>
    <col min="14074" max="14074" width="11.42578125" style="7" customWidth="1"/>
    <col min="14075" max="14075" width="44.7109375" style="7" customWidth="1"/>
    <col min="14076" max="14076" width="17.7109375" style="7" customWidth="1"/>
    <col min="14077" max="14077" width="13.85546875" style="7" customWidth="1"/>
    <col min="14078" max="14078" width="12" style="7" bestFit="1" customWidth="1"/>
    <col min="14079" max="14079" width="8.140625" style="7" customWidth="1"/>
    <col min="14080" max="14080" width="22.7109375" style="7" customWidth="1"/>
    <col min="14081" max="14081" width="14.28515625" style="7" bestFit="1" customWidth="1"/>
    <col min="14082" max="14082" width="20.42578125" style="7" customWidth="1"/>
    <col min="14083" max="14083" width="22.85546875" style="7" bestFit="1" customWidth="1"/>
    <col min="14084" max="14084" width="19.42578125" style="7" bestFit="1" customWidth="1"/>
    <col min="14085" max="14085" width="12" style="7" bestFit="1" customWidth="1"/>
    <col min="14086" max="14328" width="13.42578125" style="7"/>
    <col min="14329" max="14329" width="17.7109375" style="7" customWidth="1"/>
    <col min="14330" max="14330" width="11.42578125" style="7" customWidth="1"/>
    <col min="14331" max="14331" width="44.7109375" style="7" customWidth="1"/>
    <col min="14332" max="14332" width="17.7109375" style="7" customWidth="1"/>
    <col min="14333" max="14333" width="13.85546875" style="7" customWidth="1"/>
    <col min="14334" max="14334" width="12" style="7" bestFit="1" customWidth="1"/>
    <col min="14335" max="14335" width="8.140625" style="7" customWidth="1"/>
    <col min="14336" max="14336" width="22.7109375" style="7" customWidth="1"/>
    <col min="14337" max="14337" width="14.28515625" style="7" bestFit="1" customWidth="1"/>
    <col min="14338" max="14338" width="20.42578125" style="7" customWidth="1"/>
    <col min="14339" max="14339" width="22.85546875" style="7" bestFit="1" customWidth="1"/>
    <col min="14340" max="14340" width="19.42578125" style="7" bestFit="1" customWidth="1"/>
    <col min="14341" max="14341" width="12" style="7" bestFit="1" customWidth="1"/>
    <col min="14342" max="14584" width="13.42578125" style="7"/>
    <col min="14585" max="14585" width="17.7109375" style="7" customWidth="1"/>
    <col min="14586" max="14586" width="11.42578125" style="7" customWidth="1"/>
    <col min="14587" max="14587" width="44.7109375" style="7" customWidth="1"/>
    <col min="14588" max="14588" width="17.7109375" style="7" customWidth="1"/>
    <col min="14589" max="14589" width="13.85546875" style="7" customWidth="1"/>
    <col min="14590" max="14590" width="12" style="7" bestFit="1" customWidth="1"/>
    <col min="14591" max="14591" width="8.140625" style="7" customWidth="1"/>
    <col min="14592" max="14592" width="22.7109375" style="7" customWidth="1"/>
    <col min="14593" max="14593" width="14.28515625" style="7" bestFit="1" customWidth="1"/>
    <col min="14594" max="14594" width="20.42578125" style="7" customWidth="1"/>
    <col min="14595" max="14595" width="22.85546875" style="7" bestFit="1" customWidth="1"/>
    <col min="14596" max="14596" width="19.42578125" style="7" bestFit="1" customWidth="1"/>
    <col min="14597" max="14597" width="12" style="7" bestFit="1" customWidth="1"/>
    <col min="14598" max="14840" width="13.42578125" style="7"/>
    <col min="14841" max="14841" width="17.7109375" style="7" customWidth="1"/>
    <col min="14842" max="14842" width="11.42578125" style="7" customWidth="1"/>
    <col min="14843" max="14843" width="44.7109375" style="7" customWidth="1"/>
    <col min="14844" max="14844" width="17.7109375" style="7" customWidth="1"/>
    <col min="14845" max="14845" width="13.85546875" style="7" customWidth="1"/>
    <col min="14846" max="14846" width="12" style="7" bestFit="1" customWidth="1"/>
    <col min="14847" max="14847" width="8.140625" style="7" customWidth="1"/>
    <col min="14848" max="14848" width="22.7109375" style="7" customWidth="1"/>
    <col min="14849" max="14849" width="14.28515625" style="7" bestFit="1" customWidth="1"/>
    <col min="14850" max="14850" width="20.42578125" style="7" customWidth="1"/>
    <col min="14851" max="14851" width="22.85546875" style="7" bestFit="1" customWidth="1"/>
    <col min="14852" max="14852" width="19.42578125" style="7" bestFit="1" customWidth="1"/>
    <col min="14853" max="14853" width="12" style="7" bestFit="1" customWidth="1"/>
    <col min="14854" max="15096" width="13.42578125" style="7"/>
    <col min="15097" max="15097" width="17.7109375" style="7" customWidth="1"/>
    <col min="15098" max="15098" width="11.42578125" style="7" customWidth="1"/>
    <col min="15099" max="15099" width="44.7109375" style="7" customWidth="1"/>
    <col min="15100" max="15100" width="17.7109375" style="7" customWidth="1"/>
    <col min="15101" max="15101" width="13.85546875" style="7" customWidth="1"/>
    <col min="15102" max="15102" width="12" style="7" bestFit="1" customWidth="1"/>
    <col min="15103" max="15103" width="8.140625" style="7" customWidth="1"/>
    <col min="15104" max="15104" width="22.7109375" style="7" customWidth="1"/>
    <col min="15105" max="15105" width="14.28515625" style="7" bestFit="1" customWidth="1"/>
    <col min="15106" max="15106" width="20.42578125" style="7" customWidth="1"/>
    <col min="15107" max="15107" width="22.85546875" style="7" bestFit="1" customWidth="1"/>
    <col min="15108" max="15108" width="19.42578125" style="7" bestFit="1" customWidth="1"/>
    <col min="15109" max="15109" width="12" style="7" bestFit="1" customWidth="1"/>
    <col min="15110" max="15352" width="13.42578125" style="7"/>
    <col min="15353" max="15353" width="17.7109375" style="7" customWidth="1"/>
    <col min="15354" max="15354" width="11.42578125" style="7" customWidth="1"/>
    <col min="15355" max="15355" width="44.7109375" style="7" customWidth="1"/>
    <col min="15356" max="15356" width="17.7109375" style="7" customWidth="1"/>
    <col min="15357" max="15357" width="13.85546875" style="7" customWidth="1"/>
    <col min="15358" max="15358" width="12" style="7" bestFit="1" customWidth="1"/>
    <col min="15359" max="15359" width="8.140625" style="7" customWidth="1"/>
    <col min="15360" max="15360" width="22.7109375" style="7" customWidth="1"/>
    <col min="15361" max="15361" width="14.28515625" style="7" bestFit="1" customWidth="1"/>
    <col min="15362" max="15362" width="20.42578125" style="7" customWidth="1"/>
    <col min="15363" max="15363" width="22.85546875" style="7" bestFit="1" customWidth="1"/>
    <col min="15364" max="15364" width="19.42578125" style="7" bestFit="1" customWidth="1"/>
    <col min="15365" max="15365" width="12" style="7" bestFit="1" customWidth="1"/>
    <col min="15366" max="15608" width="13.42578125" style="7"/>
    <col min="15609" max="15609" width="17.7109375" style="7" customWidth="1"/>
    <col min="15610" max="15610" width="11.42578125" style="7" customWidth="1"/>
    <col min="15611" max="15611" width="44.7109375" style="7" customWidth="1"/>
    <col min="15612" max="15612" width="17.7109375" style="7" customWidth="1"/>
    <col min="15613" max="15613" width="13.85546875" style="7" customWidth="1"/>
    <col min="15614" max="15614" width="12" style="7" bestFit="1" customWidth="1"/>
    <col min="15615" max="15615" width="8.140625" style="7" customWidth="1"/>
    <col min="15616" max="15616" width="22.7109375" style="7" customWidth="1"/>
    <col min="15617" max="15617" width="14.28515625" style="7" bestFit="1" customWidth="1"/>
    <col min="15618" max="15618" width="20.42578125" style="7" customWidth="1"/>
    <col min="15619" max="15619" width="22.85546875" style="7" bestFit="1" customWidth="1"/>
    <col min="15620" max="15620" width="19.42578125" style="7" bestFit="1" customWidth="1"/>
    <col min="15621" max="15621" width="12" style="7" bestFit="1" customWidth="1"/>
    <col min="15622" max="15864" width="13.42578125" style="7"/>
    <col min="15865" max="15865" width="17.7109375" style="7" customWidth="1"/>
    <col min="15866" max="15866" width="11.42578125" style="7" customWidth="1"/>
    <col min="15867" max="15867" width="44.7109375" style="7" customWidth="1"/>
    <col min="15868" max="15868" width="17.7109375" style="7" customWidth="1"/>
    <col min="15869" max="15869" width="13.85546875" style="7" customWidth="1"/>
    <col min="15870" max="15870" width="12" style="7" bestFit="1" customWidth="1"/>
    <col min="15871" max="15871" width="8.140625" style="7" customWidth="1"/>
    <col min="15872" max="15872" width="22.7109375" style="7" customWidth="1"/>
    <col min="15873" max="15873" width="14.28515625" style="7" bestFit="1" customWidth="1"/>
    <col min="15874" max="15874" width="20.42578125" style="7" customWidth="1"/>
    <col min="15875" max="15875" width="22.85546875" style="7" bestFit="1" customWidth="1"/>
    <col min="15876" max="15876" width="19.42578125" style="7" bestFit="1" customWidth="1"/>
    <col min="15877" max="15877" width="12" style="7" bestFit="1" customWidth="1"/>
    <col min="15878" max="16120" width="13.42578125" style="7"/>
    <col min="16121" max="16121" width="17.7109375" style="7" customWidth="1"/>
    <col min="16122" max="16122" width="11.42578125" style="7" customWidth="1"/>
    <col min="16123" max="16123" width="44.7109375" style="7" customWidth="1"/>
    <col min="16124" max="16124" width="17.7109375" style="7" customWidth="1"/>
    <col min="16125" max="16125" width="13.85546875" style="7" customWidth="1"/>
    <col min="16126" max="16126" width="12" style="7" bestFit="1" customWidth="1"/>
    <col min="16127" max="16127" width="8.140625" style="7" customWidth="1"/>
    <col min="16128" max="16128" width="22.7109375" style="7" customWidth="1"/>
    <col min="16129" max="16129" width="14.28515625" style="7" bestFit="1" customWidth="1"/>
    <col min="16130" max="16130" width="20.42578125" style="7" customWidth="1"/>
    <col min="16131" max="16131" width="22.85546875" style="7" bestFit="1" customWidth="1"/>
    <col min="16132" max="16132" width="19.42578125" style="7" bestFit="1" customWidth="1"/>
    <col min="16133" max="16133" width="12" style="7" bestFit="1" customWidth="1"/>
    <col min="16134" max="16384" width="13.42578125" style="7"/>
  </cols>
  <sheetData>
    <row r="1" spans="1:13" ht="39" customHeight="1" thickBot="1" x14ac:dyDescent="0.4">
      <c r="B1" s="230" t="s">
        <v>109</v>
      </c>
      <c r="C1" s="231"/>
      <c r="D1" s="231"/>
      <c r="E1" s="231"/>
      <c r="F1" s="231"/>
      <c r="G1" s="231"/>
      <c r="H1" s="231"/>
      <c r="I1" s="231"/>
      <c r="J1" s="231"/>
      <c r="K1" s="231"/>
      <c r="L1" s="232"/>
      <c r="M1" s="79"/>
    </row>
    <row r="2" spans="1:13" s="11" customFormat="1" ht="24" thickBot="1" x14ac:dyDescent="0.4">
      <c r="A2" s="218" t="s">
        <v>105</v>
      </c>
      <c r="B2" s="200" t="s">
        <v>0</v>
      </c>
      <c r="C2" s="239"/>
      <c r="D2" s="240"/>
      <c r="E2" s="240"/>
      <c r="F2" s="240"/>
      <c r="G2" s="241"/>
      <c r="H2" s="9"/>
      <c r="I2" s="9"/>
      <c r="J2" s="9"/>
      <c r="K2" s="9"/>
      <c r="L2" s="10"/>
      <c r="M2" s="80"/>
    </row>
    <row r="3" spans="1:13" s="11" customFormat="1" ht="21" thickBot="1" x14ac:dyDescent="0.35">
      <c r="A3" s="215"/>
      <c r="B3" s="201"/>
      <c r="C3" s="13"/>
      <c r="D3" s="13"/>
      <c r="E3" s="13"/>
      <c r="F3" s="13"/>
      <c r="G3" s="13"/>
      <c r="H3" s="113"/>
      <c r="I3" s="13"/>
      <c r="J3" s="13"/>
      <c r="K3" s="13"/>
      <c r="L3" s="14"/>
      <c r="M3" s="80"/>
    </row>
    <row r="4" spans="1:13" ht="37.5" thickBot="1" x14ac:dyDescent="0.35">
      <c r="A4" s="129" t="s">
        <v>88</v>
      </c>
      <c r="B4" s="15" t="s">
        <v>1</v>
      </c>
      <c r="C4" s="233"/>
      <c r="D4" s="234"/>
      <c r="E4" s="235"/>
      <c r="F4" s="16"/>
      <c r="G4" s="17"/>
      <c r="H4" s="17"/>
      <c r="I4" s="17"/>
      <c r="J4" s="17"/>
      <c r="K4" s="17"/>
      <c r="L4" s="18"/>
      <c r="M4" s="79"/>
    </row>
    <row r="5" spans="1:13" ht="19.5" thickBot="1" x14ac:dyDescent="0.35">
      <c r="B5" s="15"/>
      <c r="C5" s="17"/>
      <c r="D5" s="17"/>
      <c r="E5" s="17"/>
      <c r="F5" s="17"/>
      <c r="G5" s="17"/>
      <c r="H5" s="17"/>
      <c r="I5" s="17"/>
      <c r="J5" s="6"/>
      <c r="K5" s="17"/>
      <c r="L5" s="18"/>
      <c r="M5" s="79"/>
    </row>
    <row r="6" spans="1:13" ht="60.75" customHeight="1" thickBot="1" x14ac:dyDescent="0.35">
      <c r="A6" s="130" t="s">
        <v>89</v>
      </c>
      <c r="B6" s="15" t="s">
        <v>65</v>
      </c>
      <c r="C6" s="233"/>
      <c r="D6" s="234"/>
      <c r="E6" s="235"/>
      <c r="F6" s="16"/>
      <c r="G6" s="17"/>
      <c r="H6" s="17"/>
      <c r="I6" s="17"/>
      <c r="J6" s="17"/>
      <c r="K6" s="17"/>
      <c r="L6" s="18"/>
      <c r="M6" s="79"/>
    </row>
    <row r="7" spans="1:13" ht="19.5" thickBot="1" x14ac:dyDescent="0.35">
      <c r="B7" s="15"/>
      <c r="C7" s="17"/>
      <c r="D7" s="17"/>
      <c r="E7" s="17"/>
      <c r="F7" s="17"/>
      <c r="G7" s="17"/>
      <c r="H7" s="17"/>
      <c r="I7" s="17"/>
      <c r="J7" s="6"/>
      <c r="K7" s="17"/>
      <c r="L7" s="18"/>
      <c r="M7" s="79"/>
    </row>
    <row r="8" spans="1:13" ht="19.5" thickBot="1" x14ac:dyDescent="0.35">
      <c r="B8" s="15" t="s">
        <v>2</v>
      </c>
      <c r="C8" s="1"/>
      <c r="D8" s="17"/>
      <c r="E8" s="17"/>
      <c r="F8" s="17"/>
      <c r="G8" s="6"/>
      <c r="H8" s="121">
        <v>44012</v>
      </c>
      <c r="I8" s="17"/>
      <c r="J8" s="17"/>
      <c r="K8" s="17"/>
      <c r="L8" s="18"/>
      <c r="M8" s="79"/>
    </row>
    <row r="9" spans="1:13" ht="19.5" thickBot="1" x14ac:dyDescent="0.35">
      <c r="B9" s="15"/>
      <c r="C9" s="17"/>
      <c r="D9" s="17"/>
      <c r="E9" s="17"/>
      <c r="F9" s="17"/>
      <c r="G9" s="17"/>
      <c r="H9" s="17"/>
      <c r="I9" s="17"/>
      <c r="J9" s="17"/>
      <c r="K9" s="17"/>
      <c r="L9" s="18"/>
      <c r="M9" s="79"/>
    </row>
    <row r="10" spans="1:13" ht="48" thickBot="1" x14ac:dyDescent="0.35">
      <c r="B10" s="15" t="s">
        <v>3</v>
      </c>
      <c r="C10" s="220"/>
      <c r="D10" s="17"/>
      <c r="E10" s="17"/>
      <c r="F10" s="17"/>
      <c r="G10" s="222">
        <f>IF(MONTH(C10)&gt;MONTH(C12),YEAR(C10)-YEAR(C12),IF(AND(MONTH(C10)=MONTH(C12),DAY(C10)&gt;=DAY(C12)),YEAR(C10)-YEAR(C12),(YEAR(C10)-YEAR(C12))-1))</f>
        <v>0</v>
      </c>
      <c r="H10" s="122" t="s">
        <v>6</v>
      </c>
      <c r="I10" s="214" t="s">
        <v>103</v>
      </c>
      <c r="J10" s="17"/>
      <c r="K10" s="17"/>
      <c r="L10" s="18"/>
      <c r="M10" s="79"/>
    </row>
    <row r="11" spans="1:13" ht="19.5" thickBot="1" x14ac:dyDescent="0.35">
      <c r="B11" s="15"/>
      <c r="C11" s="17"/>
      <c r="D11" s="17"/>
      <c r="E11" s="17"/>
      <c r="F11" s="17"/>
      <c r="G11" s="17"/>
      <c r="H11" s="17"/>
      <c r="I11" s="114"/>
      <c r="J11" s="17"/>
      <c r="K11" s="17"/>
      <c r="L11" s="18"/>
      <c r="M11" s="79"/>
    </row>
    <row r="12" spans="1:13" ht="63.75" thickBot="1" x14ac:dyDescent="0.35">
      <c r="B12" s="15" t="s">
        <v>4</v>
      </c>
      <c r="C12" s="219"/>
      <c r="D12" s="17"/>
      <c r="E12" s="17"/>
      <c r="F12" s="17"/>
      <c r="G12" s="221">
        <f>IF(C12&gt;=DATE(1964,7,1),60,IF(C12&gt;=DATE(1963,7,1),59,IF(C12&gt;=DATE(1962,7,1),58,IF(C12&gt;=DATE(1961,7,1),57,IF(C12&gt;=DATE(1960,7,1),56,55)))))</f>
        <v>55</v>
      </c>
      <c r="H12" s="122" t="s">
        <v>6</v>
      </c>
      <c r="I12" s="214" t="s">
        <v>110</v>
      </c>
      <c r="J12" s="17"/>
      <c r="K12" s="17"/>
      <c r="L12" s="18"/>
      <c r="M12" s="79"/>
    </row>
    <row r="13" spans="1:13" ht="19.5" thickBot="1" x14ac:dyDescent="0.35">
      <c r="B13" s="15"/>
      <c r="C13" s="17"/>
      <c r="D13" s="17"/>
      <c r="E13" s="17"/>
      <c r="F13" s="17"/>
      <c r="G13" s="17"/>
      <c r="H13" s="17"/>
      <c r="I13" s="17"/>
      <c r="J13" s="17"/>
      <c r="K13" s="17"/>
      <c r="L13" s="18"/>
      <c r="M13" s="79"/>
    </row>
    <row r="14" spans="1:13" ht="19.5" thickBot="1" x14ac:dyDescent="0.35">
      <c r="B14" s="15" t="s">
        <v>7</v>
      </c>
      <c r="C14" s="96"/>
      <c r="D14" s="17"/>
      <c r="E14" s="17"/>
      <c r="F14" s="17"/>
      <c r="G14" s="123">
        <f>TRUNC(($C$10-C14)/365)</f>
        <v>0</v>
      </c>
      <c r="H14" s="122" t="str">
        <f>IF((G14&lt;2),"Year","Years")</f>
        <v>Year</v>
      </c>
      <c r="I14" s="123">
        <f>ROUNDDOWN(((SUM(($C$10-C14)/365)-G14)*12),0)</f>
        <v>0</v>
      </c>
      <c r="J14" s="122" t="str">
        <f>IF((I14=1),"Month","Months")</f>
        <v>Months</v>
      </c>
      <c r="K14" s="122" t="s">
        <v>107</v>
      </c>
      <c r="L14" s="18"/>
      <c r="M14" s="79"/>
    </row>
    <row r="15" spans="1:13" ht="33" thickBot="1" x14ac:dyDescent="0.35">
      <c r="B15" s="15" t="s">
        <v>106</v>
      </c>
      <c r="C15" s="279"/>
      <c r="D15" s="17"/>
      <c r="E15" s="17"/>
      <c r="F15" s="17"/>
      <c r="G15" s="123">
        <f>TRUNC(($C$10-C15)/365)</f>
        <v>0</v>
      </c>
      <c r="H15" s="122" t="str">
        <f>IF((G15&lt;2),"Year","Years")</f>
        <v>Year</v>
      </c>
      <c r="I15" s="123">
        <f>ROUNDDOWN(((SUM(($C$10-C15)/365)-G15)*12),0)</f>
        <v>0</v>
      </c>
      <c r="J15" s="122" t="str">
        <f>IF((I15=1),"Month","Months")</f>
        <v>Months</v>
      </c>
      <c r="K15" s="223" t="s">
        <v>108</v>
      </c>
      <c r="L15" s="18"/>
      <c r="M15" s="79"/>
    </row>
    <row r="16" spans="1:13" ht="19.5" thickBot="1" x14ac:dyDescent="0.35">
      <c r="B16" s="15"/>
      <c r="C16" s="17"/>
      <c r="D16" s="17"/>
      <c r="E16" s="17"/>
      <c r="F16" s="17"/>
      <c r="G16" s="20"/>
      <c r="H16" s="20"/>
      <c r="I16" s="21">
        <f>G14+(I14/12)</f>
        <v>0</v>
      </c>
      <c r="J16" s="17"/>
      <c r="K16" s="17"/>
      <c r="L16" s="18"/>
      <c r="M16" s="79"/>
    </row>
    <row r="17" spans="2:13" ht="19.5" thickBot="1" x14ac:dyDescent="0.35">
      <c r="B17" s="202" t="s">
        <v>9</v>
      </c>
      <c r="C17" s="97"/>
      <c r="D17" s="17"/>
      <c r="E17" s="17"/>
      <c r="F17" s="17"/>
      <c r="G17" s="17"/>
      <c r="H17" s="6"/>
      <c r="I17" s="6"/>
      <c r="J17" s="17"/>
      <c r="K17" s="17"/>
      <c r="L17" s="18"/>
      <c r="M17" s="79"/>
    </row>
    <row r="18" spans="2:13" ht="19.5" thickBot="1" x14ac:dyDescent="0.35">
      <c r="B18" s="15"/>
      <c r="C18" s="17"/>
      <c r="D18" s="17"/>
      <c r="E18" s="17"/>
      <c r="F18" s="17"/>
      <c r="G18" s="17"/>
      <c r="H18" s="17"/>
      <c r="I18" s="216" t="s">
        <v>54</v>
      </c>
      <c r="J18" s="17"/>
      <c r="K18" s="17"/>
      <c r="L18" s="18"/>
      <c r="M18" s="79"/>
    </row>
    <row r="19" spans="2:13" ht="33" thickBot="1" x14ac:dyDescent="0.35">
      <c r="B19" s="15" t="s">
        <v>10</v>
      </c>
      <c r="C19" s="98"/>
      <c r="D19" s="124"/>
      <c r="E19" s="17"/>
      <c r="F19" s="17"/>
      <c r="G19" s="17"/>
      <c r="H19" s="17"/>
      <c r="I19" s="120" t="s">
        <v>102</v>
      </c>
      <c r="J19" s="17"/>
      <c r="K19" s="17"/>
      <c r="L19" s="18"/>
      <c r="M19" s="79"/>
    </row>
    <row r="20" spans="2:13" ht="33" thickBot="1" x14ac:dyDescent="0.35">
      <c r="B20" s="15"/>
      <c r="C20" s="17"/>
      <c r="D20" s="17"/>
      <c r="E20" s="17"/>
      <c r="F20" s="17"/>
      <c r="G20" s="17"/>
      <c r="H20" s="17"/>
      <c r="I20" s="278" t="s">
        <v>56</v>
      </c>
      <c r="J20" s="17"/>
      <c r="K20" s="17"/>
      <c r="L20" s="18"/>
      <c r="M20" s="79"/>
    </row>
    <row r="21" spans="2:13" ht="33" thickBot="1" x14ac:dyDescent="0.35">
      <c r="B21" s="15" t="s">
        <v>12</v>
      </c>
      <c r="C21" s="125">
        <f>C17*C19</f>
        <v>0</v>
      </c>
      <c r="D21" s="124"/>
      <c r="E21" s="17"/>
      <c r="F21" s="17"/>
      <c r="G21" s="17"/>
      <c r="H21" s="17"/>
      <c r="I21" s="278" t="s">
        <v>58</v>
      </c>
      <c r="J21" s="17"/>
      <c r="K21" s="17"/>
      <c r="L21" s="18"/>
      <c r="M21" s="79"/>
    </row>
    <row r="22" spans="2:13" ht="48.75" thickBot="1" x14ac:dyDescent="0.35">
      <c r="B22" s="199" t="s">
        <v>97</v>
      </c>
      <c r="C22" s="99"/>
      <c r="D22" s="124"/>
      <c r="E22" s="17"/>
      <c r="F22" s="17"/>
      <c r="G22" s="17"/>
      <c r="H22" s="17"/>
      <c r="I22" s="278" t="s">
        <v>57</v>
      </c>
      <c r="J22" s="17"/>
      <c r="K22" s="17"/>
      <c r="L22" s="18"/>
      <c r="M22" s="79"/>
    </row>
    <row r="23" spans="2:13" ht="33" thickBot="1" x14ac:dyDescent="0.35">
      <c r="B23" s="15" t="s">
        <v>14</v>
      </c>
      <c r="C23" s="125">
        <f>C21+C22</f>
        <v>0</v>
      </c>
      <c r="D23" s="124" t="s">
        <v>13</v>
      </c>
      <c r="E23" s="17"/>
      <c r="F23" s="17"/>
      <c r="G23" s="17"/>
      <c r="H23" s="17"/>
      <c r="I23" s="278" t="s">
        <v>59</v>
      </c>
      <c r="J23" s="17"/>
      <c r="K23" s="17"/>
      <c r="L23" s="18"/>
      <c r="M23" s="79"/>
    </row>
    <row r="24" spans="2:13" ht="32.25" x14ac:dyDescent="0.3">
      <c r="B24" s="15"/>
      <c r="C24" s="17"/>
      <c r="D24" s="17"/>
      <c r="E24" s="17"/>
      <c r="F24" s="17"/>
      <c r="G24" s="17"/>
      <c r="H24" s="17"/>
      <c r="I24" s="278" t="s">
        <v>60</v>
      </c>
      <c r="J24" s="17"/>
      <c r="K24" s="17"/>
      <c r="L24" s="18"/>
      <c r="M24" s="79"/>
    </row>
    <row r="25" spans="2:13" ht="19.5" thickBot="1" x14ac:dyDescent="0.35">
      <c r="B25" s="15"/>
      <c r="C25" s="17"/>
      <c r="D25" s="17"/>
      <c r="E25" s="17"/>
      <c r="F25" s="17"/>
      <c r="G25" s="17"/>
      <c r="H25" s="17"/>
      <c r="I25" s="278" t="s">
        <v>61</v>
      </c>
      <c r="J25" s="17"/>
      <c r="K25" s="17"/>
      <c r="L25" s="18"/>
      <c r="M25" s="79"/>
    </row>
    <row r="26" spans="2:13" ht="57" thickBot="1" x14ac:dyDescent="0.35">
      <c r="B26" s="203"/>
      <c r="C26" s="24"/>
      <c r="D26" s="24"/>
      <c r="E26" s="24"/>
      <c r="F26" s="24"/>
      <c r="G26" s="24"/>
      <c r="H26" s="24"/>
      <c r="I26" s="24"/>
      <c r="J26" s="24"/>
      <c r="K26" s="17"/>
      <c r="L26" s="18"/>
      <c r="M26" s="87" t="s">
        <v>114</v>
      </c>
    </row>
    <row r="27" spans="2:13" ht="20.25" thickTop="1" thickBot="1" x14ac:dyDescent="0.35">
      <c r="B27" s="15"/>
      <c r="C27" s="17"/>
      <c r="D27" s="17"/>
      <c r="E27" s="17"/>
      <c r="F27" s="17"/>
      <c r="G27" s="17"/>
      <c r="H27" s="17"/>
      <c r="I27" s="17"/>
      <c r="J27" s="17"/>
      <c r="K27" s="91" t="s">
        <v>15</v>
      </c>
      <c r="L27" s="92" t="s">
        <v>16</v>
      </c>
      <c r="M27" s="79"/>
    </row>
    <row r="28" spans="2:13" x14ac:dyDescent="0.3">
      <c r="B28" s="15"/>
      <c r="C28" s="17"/>
      <c r="D28" s="25"/>
      <c r="E28" s="17"/>
      <c r="F28" s="17"/>
      <c r="G28" s="17"/>
      <c r="H28" s="17"/>
      <c r="I28" s="17"/>
      <c r="J28" s="17"/>
      <c r="K28" s="26"/>
      <c r="L28" s="27"/>
      <c r="M28" s="79"/>
    </row>
    <row r="29" spans="2:13" x14ac:dyDescent="0.3">
      <c r="B29" s="286" t="s">
        <v>17</v>
      </c>
      <c r="C29" s="287"/>
      <c r="D29" s="287"/>
      <c r="E29" s="287"/>
      <c r="F29" s="287"/>
      <c r="G29" s="287"/>
      <c r="H29" s="287"/>
      <c r="I29" s="287"/>
      <c r="J29" s="288"/>
      <c r="K29" s="26"/>
      <c r="L29" s="27"/>
      <c r="M29" s="79"/>
    </row>
    <row r="30" spans="2:13" x14ac:dyDescent="0.3">
      <c r="B30" s="15"/>
      <c r="C30" s="17"/>
      <c r="D30" s="17"/>
      <c r="E30" s="17"/>
      <c r="F30" s="17"/>
      <c r="G30" s="17"/>
      <c r="H30" s="17"/>
      <c r="I30" s="17"/>
      <c r="J30" s="17"/>
      <c r="K30" s="26"/>
      <c r="L30" s="27"/>
      <c r="M30" s="79"/>
    </row>
    <row r="31" spans="2:13" x14ac:dyDescent="0.3">
      <c r="B31" s="15" t="s">
        <v>18</v>
      </c>
      <c r="C31" s="17"/>
      <c r="E31" s="20" t="str">
        <f>IF($G$10&lt;65," ","Caution - if employee is over 65 years old,  unused leave will be taxed at marginal rates!!!")</f>
        <v xml:space="preserve"> </v>
      </c>
      <c r="F31" s="17"/>
      <c r="G31" s="17"/>
      <c r="H31" s="17"/>
      <c r="I31" s="17"/>
      <c r="J31" s="17"/>
      <c r="K31" s="26"/>
      <c r="L31" s="27"/>
      <c r="M31" s="79"/>
    </row>
    <row r="32" spans="2:13" ht="19.5" thickBot="1" x14ac:dyDescent="0.35">
      <c r="B32" s="15"/>
      <c r="C32" s="17"/>
      <c r="D32" s="17"/>
      <c r="E32" s="17"/>
      <c r="F32" s="17"/>
      <c r="G32" s="17"/>
      <c r="H32" s="17"/>
      <c r="I32" s="17"/>
      <c r="J32" s="17"/>
      <c r="K32" s="26"/>
      <c r="L32" s="27"/>
      <c r="M32" s="79"/>
    </row>
    <row r="33" spans="2:13" ht="19.5" thickBot="1" x14ac:dyDescent="0.35">
      <c r="B33" s="15" t="s">
        <v>101</v>
      </c>
      <c r="C33" s="28"/>
      <c r="D33" s="2"/>
      <c r="E33" s="17" t="s">
        <v>20</v>
      </c>
      <c r="F33" s="17"/>
      <c r="G33" s="16" t="s">
        <v>21</v>
      </c>
      <c r="H33" s="29">
        <f>+C19</f>
        <v>0</v>
      </c>
      <c r="I33" s="30" t="s">
        <v>22</v>
      </c>
      <c r="J33" s="31">
        <f>ROUND((H33*D33),2)</f>
        <v>0</v>
      </c>
      <c r="L33" s="27"/>
    </row>
    <row r="34" spans="2:13" ht="19.5" thickBot="1" x14ac:dyDescent="0.35">
      <c r="B34" s="15" t="s">
        <v>100</v>
      </c>
      <c r="C34" s="28"/>
      <c r="D34" s="2"/>
      <c r="E34" s="17" t="s">
        <v>20</v>
      </c>
      <c r="F34" s="4">
        <v>0.17499999999999999</v>
      </c>
      <c r="G34" s="16" t="s">
        <v>21</v>
      </c>
      <c r="H34" s="29">
        <f>F34*H33</f>
        <v>0</v>
      </c>
      <c r="I34" s="16" t="s">
        <v>22</v>
      </c>
      <c r="J34" s="31">
        <f>ROUND((H34*D34),2)</f>
        <v>0</v>
      </c>
      <c r="K34" s="291">
        <f>+J34+J33</f>
        <v>0</v>
      </c>
      <c r="L34" s="83"/>
      <c r="M34" s="87" t="s">
        <v>83</v>
      </c>
    </row>
    <row r="35" spans="2:13" ht="19.5" thickBot="1" x14ac:dyDescent="0.35">
      <c r="B35" s="15"/>
      <c r="C35" s="33"/>
      <c r="D35" s="17"/>
      <c r="E35" s="17"/>
      <c r="G35" s="17"/>
      <c r="H35" s="34" t="s">
        <v>24</v>
      </c>
      <c r="I35" s="16" t="s">
        <v>25</v>
      </c>
      <c r="J35" s="35">
        <v>0.32</v>
      </c>
      <c r="K35" s="26"/>
      <c r="L35" s="196">
        <f>ROUND(K34*0.32,0)</f>
        <v>0</v>
      </c>
      <c r="M35" s="270" t="s">
        <v>24</v>
      </c>
    </row>
    <row r="36" spans="2:13" x14ac:dyDescent="0.3">
      <c r="B36" s="15"/>
      <c r="C36"/>
      <c r="D36"/>
      <c r="E36"/>
      <c r="F36"/>
      <c r="G36"/>
      <c r="H36"/>
      <c r="I36"/>
      <c r="J36"/>
      <c r="K36" s="40"/>
      <c r="L36" s="36"/>
      <c r="M36" s="79"/>
    </row>
    <row r="37" spans="2:13" x14ac:dyDescent="0.3">
      <c r="B37" s="15"/>
      <c r="C37" s="33"/>
      <c r="D37" s="37"/>
      <c r="E37" s="17"/>
      <c r="F37" s="17"/>
      <c r="G37" s="16"/>
      <c r="H37" s="38"/>
      <c r="I37" s="39"/>
      <c r="J37" s="6"/>
      <c r="K37" s="40"/>
      <c r="L37" s="36"/>
      <c r="M37" s="79"/>
    </row>
    <row r="38" spans="2:13" x14ac:dyDescent="0.3">
      <c r="B38" s="15" t="s">
        <v>27</v>
      </c>
      <c r="C38" s="41"/>
      <c r="D38" s="17"/>
      <c r="E38" s="17"/>
      <c r="F38" s="17"/>
      <c r="G38" s="17"/>
      <c r="H38" s="34"/>
      <c r="I38" s="16"/>
      <c r="J38" s="16"/>
      <c r="K38" s="26"/>
      <c r="L38" s="27"/>
      <c r="M38" s="79"/>
    </row>
    <row r="39" spans="2:13" ht="19.5" thickBot="1" x14ac:dyDescent="0.35">
      <c r="B39" s="15"/>
      <c r="C39" s="33"/>
      <c r="D39" s="17"/>
      <c r="E39" s="17"/>
      <c r="F39" s="17"/>
      <c r="G39" s="17"/>
      <c r="H39" s="17"/>
      <c r="I39" s="16"/>
      <c r="J39" s="17"/>
      <c r="K39" s="26"/>
      <c r="L39" s="27"/>
    </row>
    <row r="40" spans="2:13" ht="19.5" thickBot="1" x14ac:dyDescent="0.35">
      <c r="B40" s="15" t="s">
        <v>28</v>
      </c>
      <c r="C40" s="28"/>
      <c r="D40" s="3"/>
      <c r="E40" s="17" t="s">
        <v>29</v>
      </c>
      <c r="F40" s="17"/>
      <c r="G40" s="16" t="s">
        <v>21</v>
      </c>
      <c r="H40" s="42">
        <f>C23</f>
        <v>0</v>
      </c>
      <c r="I40" s="16" t="s">
        <v>22</v>
      </c>
      <c r="J40" s="173">
        <f>ROUND((H40*D40),2)</f>
        <v>0</v>
      </c>
      <c r="K40" s="32">
        <f>J40</f>
        <v>0</v>
      </c>
      <c r="L40" s="27"/>
      <c r="M40" s="87" t="s">
        <v>84</v>
      </c>
    </row>
    <row r="41" spans="2:13" ht="19.5" thickBot="1" x14ac:dyDescent="0.35">
      <c r="B41" s="15"/>
      <c r="C41" s="33"/>
      <c r="D41" s="17"/>
      <c r="E41" s="17"/>
      <c r="F41" s="17"/>
      <c r="G41" s="17"/>
      <c r="H41" s="34" t="s">
        <v>24</v>
      </c>
      <c r="I41" s="290" t="s">
        <v>50</v>
      </c>
      <c r="J41" s="290"/>
      <c r="K41" s="32"/>
      <c r="L41" s="2"/>
      <c r="M41" s="270" t="s">
        <v>24</v>
      </c>
    </row>
    <row r="42" spans="2:13" ht="19.5" thickBot="1" x14ac:dyDescent="0.35">
      <c r="B42" s="15" t="s">
        <v>30</v>
      </c>
      <c r="C42" s="28"/>
      <c r="D42" s="5"/>
      <c r="E42" s="17" t="s">
        <v>29</v>
      </c>
      <c r="F42" s="17"/>
      <c r="G42" s="16" t="s">
        <v>21</v>
      </c>
      <c r="H42" s="42">
        <f>C23</f>
        <v>0</v>
      </c>
      <c r="I42" s="16" t="s">
        <v>22</v>
      </c>
      <c r="J42" s="103">
        <f>ROUND((H42*D42),2)</f>
        <v>0</v>
      </c>
      <c r="K42" s="89">
        <f>J42</f>
        <v>0</v>
      </c>
      <c r="L42" s="83"/>
      <c r="M42" s="87" t="s">
        <v>83</v>
      </c>
    </row>
    <row r="43" spans="2:13" ht="19.5" thickBot="1" x14ac:dyDescent="0.35">
      <c r="B43" s="15"/>
      <c r="C43" s="17"/>
      <c r="D43" s="17"/>
      <c r="E43" s="17"/>
      <c r="F43" s="17"/>
      <c r="G43" s="17"/>
      <c r="H43" s="34" t="s">
        <v>24</v>
      </c>
      <c r="I43" s="16" t="s">
        <v>25</v>
      </c>
      <c r="J43" s="43">
        <v>0.32</v>
      </c>
      <c r="K43" s="26"/>
      <c r="L43" s="196">
        <f>ROUND(K42*0.32,0)</f>
        <v>0</v>
      </c>
      <c r="M43" s="270" t="s">
        <v>24</v>
      </c>
    </row>
    <row r="44" spans="2:13" ht="19.5" thickBot="1" x14ac:dyDescent="0.35">
      <c r="B44" s="15"/>
      <c r="C44" s="17"/>
      <c r="D44" s="17"/>
      <c r="E44" s="17"/>
      <c r="F44" s="17"/>
      <c r="G44" s="17"/>
      <c r="H44" s="17"/>
      <c r="I44" s="17"/>
      <c r="J44" s="17"/>
      <c r="K44" s="26"/>
      <c r="L44" s="27"/>
      <c r="M44" s="79"/>
    </row>
    <row r="45" spans="2:13" ht="20.25" thickTop="1" thickBot="1" x14ac:dyDescent="0.35">
      <c r="B45" s="286" t="s">
        <v>31</v>
      </c>
      <c r="C45" s="287"/>
      <c r="D45" s="287"/>
      <c r="E45" s="287"/>
      <c r="F45" s="287"/>
      <c r="G45" s="287"/>
      <c r="H45" s="287"/>
      <c r="I45" s="287"/>
      <c r="J45" s="288"/>
      <c r="K45" s="44">
        <f>SUM(K34:K44)+J37</f>
        <v>0</v>
      </c>
      <c r="L45" s="45">
        <f>SUM(L33:L44)</f>
        <v>0</v>
      </c>
      <c r="M45" s="79"/>
    </row>
    <row r="46" spans="2:13" ht="19.5" thickTop="1" x14ac:dyDescent="0.3">
      <c r="B46" s="15"/>
      <c r="C46" s="17"/>
      <c r="D46" s="17"/>
      <c r="E46" s="17"/>
      <c r="F46" s="17"/>
      <c r="G46" s="17"/>
      <c r="H46" s="17"/>
      <c r="I46" s="17"/>
      <c r="J46" s="17"/>
      <c r="K46" s="44"/>
      <c r="L46" s="46"/>
      <c r="M46" s="79"/>
    </row>
    <row r="47" spans="2:13" ht="19.5" thickBot="1" x14ac:dyDescent="0.35">
      <c r="B47" s="204"/>
      <c r="C47" s="74"/>
      <c r="D47" s="74"/>
      <c r="E47" s="74"/>
      <c r="F47" s="74"/>
      <c r="G47" s="74"/>
      <c r="H47" s="74"/>
      <c r="I47" s="74"/>
      <c r="J47" s="74"/>
      <c r="K47" s="109"/>
      <c r="L47" s="110"/>
      <c r="M47" s="79"/>
    </row>
    <row r="48" spans="2:13" x14ac:dyDescent="0.3">
      <c r="B48" s="205"/>
      <c r="C48" s="48"/>
      <c r="D48" s="48"/>
      <c r="E48" s="48"/>
      <c r="F48" s="48"/>
      <c r="G48" s="48"/>
      <c r="H48" s="48"/>
      <c r="I48" s="48"/>
      <c r="J48" s="48"/>
      <c r="K48" s="49"/>
      <c r="L48" s="50"/>
      <c r="M48" s="79"/>
    </row>
    <row r="49" spans="1:13" x14ac:dyDescent="0.3">
      <c r="B49" s="283" t="s">
        <v>32</v>
      </c>
      <c r="C49" s="284"/>
      <c r="D49" s="284"/>
      <c r="E49" s="284"/>
      <c r="F49" s="284"/>
      <c r="G49" s="284"/>
      <c r="H49" s="284"/>
      <c r="I49" s="284"/>
      <c r="J49" s="285"/>
      <c r="K49" s="26"/>
      <c r="L49" s="27"/>
      <c r="M49" s="79"/>
    </row>
    <row r="50" spans="1:13" ht="19.5" thickBot="1" x14ac:dyDescent="0.35">
      <c r="B50" s="15"/>
      <c r="C50" s="17"/>
      <c r="D50" s="17"/>
      <c r="E50" s="17"/>
      <c r="F50" s="17"/>
      <c r="G50" s="17"/>
      <c r="H50" s="17"/>
      <c r="I50" s="17"/>
      <c r="J50" s="17"/>
      <c r="K50" s="26"/>
      <c r="L50" s="27"/>
      <c r="M50" s="79"/>
    </row>
    <row r="51" spans="1:13" ht="19.5" thickBot="1" x14ac:dyDescent="0.35">
      <c r="B51" s="275" t="s">
        <v>81</v>
      </c>
      <c r="C51" s="17"/>
      <c r="D51" s="3"/>
      <c r="E51" s="17" t="s">
        <v>29</v>
      </c>
      <c r="F51" s="17"/>
      <c r="G51" s="16" t="s">
        <v>21</v>
      </c>
      <c r="H51" s="42">
        <f>C21</f>
        <v>0</v>
      </c>
      <c r="I51" s="16" t="s">
        <v>22</v>
      </c>
      <c r="J51" s="31">
        <f>ROUND((H51*D51),2)</f>
        <v>0</v>
      </c>
      <c r="K51" s="32"/>
      <c r="L51" s="27"/>
      <c r="M51" s="79"/>
    </row>
    <row r="52" spans="1:13" ht="19.5" thickBot="1" x14ac:dyDescent="0.35">
      <c r="B52" s="276" t="s">
        <v>49</v>
      </c>
      <c r="C52" s="17"/>
      <c r="D52" s="197"/>
      <c r="E52" s="17" t="s">
        <v>29</v>
      </c>
      <c r="F52" s="17"/>
      <c r="G52" s="16" t="s">
        <v>21</v>
      </c>
      <c r="H52" s="42">
        <f>C21</f>
        <v>0</v>
      </c>
      <c r="I52" s="16" t="s">
        <v>22</v>
      </c>
      <c r="J52" s="31">
        <f>ROUND((H52*D52),2)</f>
        <v>0</v>
      </c>
      <c r="K52" s="32"/>
      <c r="L52" s="27"/>
      <c r="M52" s="79"/>
    </row>
    <row r="53" spans="1:13" ht="48.75" thickBot="1" x14ac:dyDescent="0.35">
      <c r="B53" s="275" t="s">
        <v>115</v>
      </c>
      <c r="C53" s="17"/>
      <c r="D53" s="198"/>
      <c r="E53" s="17" t="s">
        <v>116</v>
      </c>
      <c r="F53" s="17"/>
      <c r="G53" s="16"/>
      <c r="H53" s="17"/>
      <c r="I53" s="16" t="s">
        <v>22</v>
      </c>
      <c r="J53" s="144">
        <f>D53</f>
        <v>0</v>
      </c>
      <c r="K53" s="32"/>
      <c r="L53" s="27"/>
      <c r="M53" s="79"/>
    </row>
    <row r="54" spans="1:13" ht="33" thickBot="1" x14ac:dyDescent="0.35">
      <c r="B54" s="277" t="s">
        <v>34</v>
      </c>
      <c r="C54" s="17"/>
      <c r="D54" s="17"/>
      <c r="E54" s="17"/>
      <c r="F54" s="17"/>
      <c r="G54" s="17"/>
      <c r="H54" s="17"/>
      <c r="I54" s="17"/>
      <c r="J54" s="53">
        <f>SUM(J51:J53)</f>
        <v>0</v>
      </c>
      <c r="K54" s="32"/>
      <c r="L54" s="27"/>
      <c r="M54" s="79"/>
    </row>
    <row r="55" spans="1:13" ht="19.5" thickBot="1" x14ac:dyDescent="0.35">
      <c r="B55" s="15"/>
      <c r="C55" s="17"/>
      <c r="D55" s="247" t="s">
        <v>113</v>
      </c>
      <c r="E55" s="247"/>
      <c r="F55" s="247"/>
      <c r="G55" s="247"/>
      <c r="H55" s="247"/>
      <c r="I55" s="247"/>
      <c r="J55" s="17"/>
      <c r="K55" s="54"/>
      <c r="L55" s="27"/>
    </row>
    <row r="56" spans="1:13" ht="19.5" thickBot="1" x14ac:dyDescent="0.35">
      <c r="B56" s="206"/>
      <c r="C56" s="56"/>
      <c r="D56" s="247"/>
      <c r="E56" s="247"/>
      <c r="F56" s="247"/>
      <c r="G56" s="247"/>
      <c r="H56" s="247"/>
      <c r="I56" s="247"/>
      <c r="J56" s="90">
        <f>IF((C10-C12)/365.25&gt;65,0,(IF(J54&gt;(10638+5320*G15),(10638+5320*G15),J54)))</f>
        <v>0</v>
      </c>
      <c r="K56" s="89">
        <f>J56</f>
        <v>0</v>
      </c>
      <c r="L56" s="100">
        <f>ROUND((0*K56),0)</f>
        <v>0</v>
      </c>
      <c r="M56" s="87" t="s">
        <v>86</v>
      </c>
    </row>
    <row r="57" spans="1:13" ht="19.5" thickBot="1" x14ac:dyDescent="0.35">
      <c r="B57" s="15"/>
      <c r="C57" s="17"/>
      <c r="D57" s="17"/>
      <c r="E57" s="17"/>
      <c r="F57" s="17"/>
      <c r="G57" s="17"/>
      <c r="H57" s="17"/>
      <c r="I57" s="17"/>
      <c r="J57" s="17"/>
      <c r="K57" s="26"/>
      <c r="L57" s="27"/>
      <c r="M57" s="79"/>
    </row>
    <row r="58" spans="1:13" ht="19.5" thickBot="1" x14ac:dyDescent="0.35">
      <c r="B58" s="242" t="s">
        <v>95</v>
      </c>
      <c r="C58" s="243"/>
      <c r="D58" s="243"/>
      <c r="E58" s="243"/>
      <c r="F58" s="243"/>
      <c r="G58" s="243"/>
      <c r="H58" s="243"/>
      <c r="I58" s="244"/>
      <c r="J58" s="31">
        <f>IF(J54&gt;J56,J54-J56,0)</f>
        <v>0</v>
      </c>
      <c r="K58" s="26"/>
      <c r="L58" s="27"/>
      <c r="M58" s="79"/>
    </row>
    <row r="59" spans="1:13" ht="19.5" thickBot="1" x14ac:dyDescent="0.35">
      <c r="B59" s="207"/>
      <c r="C59" s="193"/>
      <c r="D59" s="193"/>
      <c r="E59" s="193"/>
      <c r="F59" s="193"/>
      <c r="G59" s="193"/>
      <c r="H59" s="193"/>
      <c r="I59" s="193"/>
      <c r="J59" s="112"/>
      <c r="K59" s="26"/>
      <c r="L59" s="27"/>
      <c r="M59" s="79"/>
    </row>
    <row r="60" spans="1:13" ht="21" thickBot="1" x14ac:dyDescent="0.35">
      <c r="B60" s="280" t="s">
        <v>51</v>
      </c>
      <c r="C60" s="281"/>
      <c r="D60" s="281"/>
      <c r="E60" s="281"/>
      <c r="F60" s="281"/>
      <c r="G60" s="281"/>
      <c r="H60" s="281"/>
      <c r="I60" s="281"/>
      <c r="J60" s="281"/>
      <c r="K60" s="281"/>
      <c r="L60" s="282"/>
      <c r="M60" s="79"/>
    </row>
    <row r="61" spans="1:13" ht="19.5" thickBot="1" x14ac:dyDescent="0.35">
      <c r="B61" s="15"/>
      <c r="C61" s="17"/>
      <c r="D61" s="17"/>
      <c r="E61" s="17"/>
      <c r="F61" s="17"/>
      <c r="G61" s="17"/>
      <c r="H61" s="17"/>
      <c r="I61" s="17"/>
      <c r="J61" s="17"/>
      <c r="K61" s="26"/>
      <c r="L61" s="27"/>
    </row>
    <row r="62" spans="1:13" ht="38.25" thickBot="1" x14ac:dyDescent="0.35">
      <c r="A62"/>
      <c r="B62" s="15"/>
      <c r="C62" s="58" t="s">
        <v>35</v>
      </c>
      <c r="D62" s="59"/>
      <c r="E62" s="60">
        <f>IF((SUM(($M$77-$C$14))+1)&lt;0.01,0,(SUM(($M$77-$C$14))+1))</f>
        <v>30498</v>
      </c>
      <c r="F62" s="61"/>
      <c r="G62" s="58" t="s">
        <v>36</v>
      </c>
      <c r="H62" s="31">
        <f>E62</f>
        <v>30498</v>
      </c>
      <c r="I62" s="17" t="s">
        <v>24</v>
      </c>
      <c r="J62" s="35">
        <v>0</v>
      </c>
      <c r="K62" s="89" t="e">
        <f>IF($G$12&gt;$G$10,$J$58-$J$65,0)</f>
        <v>#DIV/0!</v>
      </c>
      <c r="L62" s="100" t="e">
        <f>ROUND((0*K62),0)</f>
        <v>#DIV/0!</v>
      </c>
      <c r="M62" s="87" t="s">
        <v>90</v>
      </c>
    </row>
    <row r="63" spans="1:13" ht="19.5" thickBot="1" x14ac:dyDescent="0.35">
      <c r="A63"/>
      <c r="B63" s="15"/>
      <c r="C63" s="6"/>
      <c r="D63" s="59"/>
      <c r="E63" s="60">
        <f>E64-E62</f>
        <v>-30498</v>
      </c>
      <c r="F63" s="61"/>
      <c r="G63" s="58" t="s">
        <v>36</v>
      </c>
      <c r="H63" s="31">
        <f>E63</f>
        <v>-30498</v>
      </c>
      <c r="I63" s="62" t="s">
        <v>24</v>
      </c>
      <c r="J63" s="63"/>
      <c r="K63" s="26"/>
      <c r="L63" s="27"/>
      <c r="M63" s="79"/>
    </row>
    <row r="64" spans="1:13" ht="19.5" thickBot="1" x14ac:dyDescent="0.35">
      <c r="A64"/>
      <c r="B64" s="15"/>
      <c r="C64" s="64" t="s">
        <v>39</v>
      </c>
      <c r="D64" s="64"/>
      <c r="E64" s="65">
        <f>$C$10-$C$14</f>
        <v>0</v>
      </c>
      <c r="F64" s="65"/>
      <c r="G64" s="64" t="s">
        <v>36</v>
      </c>
      <c r="H64" s="66">
        <f>SUM(H62:H63)</f>
        <v>0</v>
      </c>
      <c r="I64" s="17"/>
      <c r="J64" s="17"/>
      <c r="K64" s="26"/>
      <c r="L64" s="27"/>
      <c r="M64" s="79"/>
    </row>
    <row r="65" spans="1:13" ht="19.5" thickBot="1" x14ac:dyDescent="0.35">
      <c r="A65"/>
      <c r="B65" s="15"/>
      <c r="C65" s="6"/>
      <c r="D65" s="243" t="s">
        <v>94</v>
      </c>
      <c r="E65" s="243"/>
      <c r="F65" s="243"/>
      <c r="G65" s="243"/>
      <c r="H65" s="243"/>
      <c r="I65" s="244"/>
      <c r="J65" s="53" t="e">
        <f>E63/E64*$J$58</f>
        <v>#DIV/0!</v>
      </c>
      <c r="K65" s="26"/>
      <c r="L65" s="27"/>
      <c r="M65" s="79"/>
    </row>
    <row r="66" spans="1:13" ht="19.5" thickBot="1" x14ac:dyDescent="0.35">
      <c r="A66"/>
      <c r="B66" s="15"/>
      <c r="C66" s="58"/>
      <c r="D66" s="58"/>
      <c r="E66" s="67"/>
      <c r="F66" s="67"/>
      <c r="G66" s="58"/>
      <c r="H66" s="68"/>
      <c r="I66" s="17"/>
      <c r="J66" s="17"/>
      <c r="K66" s="26"/>
      <c r="L66" s="27"/>
    </row>
    <row r="67" spans="1:13" ht="38.25" thickBot="1" x14ac:dyDescent="0.35">
      <c r="A67"/>
      <c r="B67" s="208"/>
      <c r="C67" s="58"/>
      <c r="D67" s="58" t="s">
        <v>111</v>
      </c>
      <c r="E67" s="67"/>
      <c r="F67" s="67"/>
      <c r="G67" s="58"/>
      <c r="H67" s="68"/>
      <c r="I67" s="62"/>
      <c r="J67" s="69">
        <v>0.32</v>
      </c>
      <c r="K67" s="93" t="e">
        <f>IF(AND($G$12&gt;$G$10,$J$65&gt;=210000),210000,IF(AND($G$12&gt;$G$10,$J$65&lt;=210000),$J$65,0))</f>
        <v>#DIV/0!</v>
      </c>
      <c r="L67" s="100" t="e">
        <f>ROUND((0.32*K67),0)</f>
        <v>#DIV/0!</v>
      </c>
      <c r="M67" s="87" t="s">
        <v>92</v>
      </c>
    </row>
    <row r="68" spans="1:13" ht="38.25" thickBot="1" x14ac:dyDescent="0.35">
      <c r="A68"/>
      <c r="B68" s="208"/>
      <c r="C68" s="33"/>
      <c r="D68" s="58" t="s">
        <v>112</v>
      </c>
      <c r="E68" s="61"/>
      <c r="F68" s="61"/>
      <c r="G68" s="33"/>
      <c r="H68" s="32">
        <f>IF(H63&lt;210000,0,H63-H67)</f>
        <v>0</v>
      </c>
      <c r="I68" s="62"/>
      <c r="J68" s="69">
        <v>0.47</v>
      </c>
      <c r="K68" s="104" t="e">
        <f>IF(AND($G$12&gt;$G$10,$J$65&gt;=210000),($J$65-210000),IF(AND($G$12&gt;$G$10,$J$65&lt;=210000),0,0))</f>
        <v>#DIV/0!</v>
      </c>
      <c r="L68" s="105" t="e">
        <f>ROUND((0.47*K68),0)</f>
        <v>#DIV/0!</v>
      </c>
      <c r="M68" s="87" t="s">
        <v>92</v>
      </c>
    </row>
    <row r="69" spans="1:13" ht="24" thickBot="1" x14ac:dyDescent="0.4">
      <c r="A69"/>
      <c r="B69" s="272" t="s">
        <v>62</v>
      </c>
      <c r="C69" s="273"/>
      <c r="D69" s="273"/>
      <c r="E69" s="273"/>
      <c r="F69" s="273"/>
      <c r="G69" s="273"/>
      <c r="H69" s="273"/>
      <c r="I69" s="273"/>
      <c r="J69" s="273"/>
      <c r="K69" s="273"/>
      <c r="L69" s="274"/>
      <c r="M69" s="79"/>
    </row>
    <row r="70" spans="1:13" ht="24" thickBot="1" x14ac:dyDescent="0.4">
      <c r="A70"/>
      <c r="B70" s="209"/>
      <c r="C70" s="194"/>
      <c r="D70" s="194"/>
      <c r="E70" s="194"/>
      <c r="F70" s="194"/>
      <c r="G70" s="194"/>
      <c r="H70" s="194"/>
      <c r="I70" s="194"/>
      <c r="J70" s="194"/>
      <c r="K70" s="194"/>
      <c r="L70" s="195"/>
    </row>
    <row r="71" spans="1:13" ht="21" thickBot="1" x14ac:dyDescent="0.35">
      <c r="A71"/>
      <c r="B71" s="280" t="s">
        <v>52</v>
      </c>
      <c r="C71" s="281"/>
      <c r="D71" s="281"/>
      <c r="E71" s="281"/>
      <c r="F71" s="281"/>
      <c r="G71" s="281"/>
      <c r="H71" s="281"/>
      <c r="I71" s="281"/>
      <c r="J71" s="281"/>
      <c r="K71" s="281"/>
      <c r="L71" s="282"/>
    </row>
    <row r="72" spans="1:13" ht="38.25" thickBot="1" x14ac:dyDescent="0.35">
      <c r="A72"/>
      <c r="B72" s="208"/>
      <c r="C72" s="58" t="s">
        <v>35</v>
      </c>
      <c r="D72" s="101"/>
      <c r="E72" s="102">
        <f>IF((SUM(($M$77-$C$14))+1)&lt;0.01,0,(SUM(($M$77-$C$14))+1))</f>
        <v>30498</v>
      </c>
      <c r="F72" s="61"/>
      <c r="G72" s="58" t="s">
        <v>36</v>
      </c>
      <c r="H72" s="103">
        <f>E72</f>
        <v>30498</v>
      </c>
      <c r="I72" s="17" t="s">
        <v>24</v>
      </c>
      <c r="J72" s="35">
        <v>0</v>
      </c>
      <c r="K72" s="107">
        <f>IF($G$12&lt;=$G$10,$J$58-$J$65,0)</f>
        <v>0</v>
      </c>
      <c r="L72" s="108">
        <f>ROUND((0*K72),0)</f>
        <v>0</v>
      </c>
      <c r="M72" s="87" t="s">
        <v>90</v>
      </c>
    </row>
    <row r="73" spans="1:13" ht="19.5" thickBot="1" x14ac:dyDescent="0.35">
      <c r="A73"/>
      <c r="B73" s="15"/>
      <c r="C73" s="6"/>
      <c r="D73" s="59"/>
      <c r="E73" s="60">
        <f>($C$10-$C$14)-E72</f>
        <v>-30498</v>
      </c>
      <c r="F73" s="61"/>
      <c r="G73" s="58" t="s">
        <v>36</v>
      </c>
      <c r="H73" s="53">
        <f>E73</f>
        <v>-30498</v>
      </c>
      <c r="I73" s="62" t="s">
        <v>24</v>
      </c>
      <c r="J73" s="63"/>
      <c r="K73" s="26"/>
      <c r="L73" s="27"/>
      <c r="M73" s="79"/>
    </row>
    <row r="74" spans="1:13" ht="19.5" thickBot="1" x14ac:dyDescent="0.35">
      <c r="B74" s="15"/>
      <c r="C74" s="64" t="s">
        <v>39</v>
      </c>
      <c r="D74" s="64"/>
      <c r="E74" s="65">
        <f>SUM(($C$10-$C$14))+1</f>
        <v>1</v>
      </c>
      <c r="F74" s="65"/>
      <c r="G74" s="64" t="s">
        <v>36</v>
      </c>
      <c r="H74" s="66">
        <f>SUM(H68:H68)</f>
        <v>0</v>
      </c>
      <c r="I74" s="17"/>
      <c r="J74" s="17"/>
      <c r="K74" s="26"/>
      <c r="L74" s="27"/>
      <c r="M74" s="79"/>
    </row>
    <row r="75" spans="1:13" ht="38.25" thickBot="1" x14ac:dyDescent="0.35">
      <c r="A75" s="217"/>
      <c r="B75" s="208"/>
      <c r="C75" s="58"/>
      <c r="D75" s="58" t="s">
        <v>111</v>
      </c>
      <c r="E75" s="67"/>
      <c r="F75" s="67"/>
      <c r="G75" s="58"/>
      <c r="H75" s="68">
        <f>IF(H73&lt;210000,H73,FALSE)</f>
        <v>-30498</v>
      </c>
      <c r="I75" s="62"/>
      <c r="J75" s="69">
        <v>0.17</v>
      </c>
      <c r="K75" s="93" t="e">
        <f>IF(AND($G$12&lt;=$G$10,$J$65&gt;=210000),210000,IF(AND($G$12&lt;=$G$10,$J$65&lt;=210000),$J$65,0))</f>
        <v>#DIV/0!</v>
      </c>
      <c r="L75" s="100" t="e">
        <f>ROUND((0.17*K75),0)</f>
        <v>#DIV/0!</v>
      </c>
      <c r="M75" s="87" t="s">
        <v>92</v>
      </c>
    </row>
    <row r="76" spans="1:13" ht="38.25" thickBot="1" x14ac:dyDescent="0.35">
      <c r="A76" s="217"/>
      <c r="B76" s="15"/>
      <c r="C76" s="58"/>
      <c r="D76" s="58" t="s">
        <v>112</v>
      </c>
      <c r="E76" s="67"/>
      <c r="F76" s="67"/>
      <c r="G76" s="58"/>
      <c r="H76" s="68">
        <f>IF(H73&lt;210000,0,H73-H75)</f>
        <v>0</v>
      </c>
      <c r="I76" s="62"/>
      <c r="J76" s="69">
        <v>0.47</v>
      </c>
      <c r="K76" s="89" t="e">
        <f>IF(AND($G$12&lt;$G$10,$J$65&gt;=210000),($J$65-210000),IF(AND($G$12&lt;$G$10,$J$65&lt;=210000),0,0))</f>
        <v>#DIV/0!</v>
      </c>
      <c r="L76" s="100" t="e">
        <f>ROUND((0.47*K76),0)</f>
        <v>#DIV/0!</v>
      </c>
      <c r="M76" s="87" t="s">
        <v>92</v>
      </c>
    </row>
    <row r="77" spans="1:13" ht="19.5" thickBot="1" x14ac:dyDescent="0.35">
      <c r="B77" s="15"/>
      <c r="C77" s="64" t="s">
        <v>39</v>
      </c>
      <c r="D77" s="64"/>
      <c r="E77" s="65">
        <f>SUM(($C$10-$C$14))+1</f>
        <v>1</v>
      </c>
      <c r="F77" s="65"/>
      <c r="G77" s="64" t="s">
        <v>36</v>
      </c>
      <c r="H77" s="66">
        <f>SUM(H72:H73)</f>
        <v>0</v>
      </c>
      <c r="I77" s="17"/>
      <c r="J77" s="17"/>
      <c r="K77" s="26"/>
      <c r="L77" s="27"/>
      <c r="M77" s="81">
        <v>30497</v>
      </c>
    </row>
    <row r="78" spans="1:13" ht="19.5" thickBot="1" x14ac:dyDescent="0.35">
      <c r="B78" s="15"/>
      <c r="C78" s="6"/>
      <c r="D78" s="243" t="s">
        <v>94</v>
      </c>
      <c r="E78" s="243"/>
      <c r="F78" s="243"/>
      <c r="G78" s="243"/>
      <c r="H78" s="243"/>
      <c r="I78" s="244"/>
      <c r="J78" s="128">
        <f>IF(($G$10&lt;=$G$10),($J$58-K72),0)</f>
        <v>0</v>
      </c>
      <c r="K78" s="26"/>
      <c r="L78" s="27"/>
      <c r="M78" s="81">
        <v>30498</v>
      </c>
    </row>
    <row r="79" spans="1:13" ht="19.5" thickBot="1" x14ac:dyDescent="0.35">
      <c r="B79" s="210"/>
      <c r="C79" s="17"/>
      <c r="D79" s="17"/>
      <c r="E79" s="17"/>
      <c r="F79" s="17"/>
      <c r="G79" s="17"/>
      <c r="H79" s="17"/>
      <c r="I79" s="17"/>
      <c r="J79" s="17"/>
      <c r="K79" s="26"/>
      <c r="L79" s="27"/>
      <c r="M79" s="271" t="s">
        <v>96</v>
      </c>
    </row>
    <row r="80" spans="1:13" ht="19.5" thickBot="1" x14ac:dyDescent="0.35">
      <c r="B80" s="283" t="s">
        <v>40</v>
      </c>
      <c r="C80" s="284"/>
      <c r="D80" s="284"/>
      <c r="E80" s="284"/>
      <c r="F80" s="284"/>
      <c r="G80" s="284"/>
      <c r="H80" s="284"/>
      <c r="I80" s="284"/>
      <c r="J80" s="289"/>
      <c r="K80" s="94" t="e">
        <f>SUM(K56:K77)</f>
        <v>#DIV/0!</v>
      </c>
      <c r="L80" s="126" t="e">
        <f>SUM(L56:L77)</f>
        <v>#DIV/0!</v>
      </c>
      <c r="M80" s="79"/>
    </row>
    <row r="81" spans="2:13" x14ac:dyDescent="0.3">
      <c r="B81" s="210"/>
      <c r="C81" s="17"/>
      <c r="D81" s="17"/>
      <c r="E81" s="17"/>
      <c r="F81" s="17"/>
      <c r="G81" s="17"/>
      <c r="H81" s="17"/>
      <c r="I81" s="17"/>
      <c r="J81" s="17"/>
      <c r="K81" s="32"/>
      <c r="L81" s="111"/>
      <c r="M81" s="79"/>
    </row>
    <row r="82" spans="2:13" x14ac:dyDescent="0.3">
      <c r="B82" s="205"/>
      <c r="C82" s="48"/>
      <c r="D82" s="48"/>
      <c r="E82" s="48"/>
      <c r="F82" s="48"/>
      <c r="G82" s="48"/>
      <c r="H82" s="48"/>
      <c r="I82" s="48"/>
      <c r="J82" s="48"/>
      <c r="K82" s="32"/>
      <c r="L82" s="83"/>
      <c r="M82" s="79"/>
    </row>
    <row r="83" spans="2:13" ht="19.5" thickBot="1" x14ac:dyDescent="0.35">
      <c r="B83" s="51"/>
      <c r="C83" s="17"/>
      <c r="D83" s="17"/>
      <c r="E83" s="16"/>
      <c r="F83" s="16"/>
      <c r="G83" s="17"/>
      <c r="H83" s="71"/>
      <c r="I83" s="17"/>
      <c r="J83" s="17"/>
      <c r="K83" s="32"/>
      <c r="L83" s="83"/>
      <c r="M83" s="79"/>
    </row>
    <row r="84" spans="2:13" ht="19.5" thickBot="1" x14ac:dyDescent="0.35">
      <c r="B84" s="15"/>
      <c r="C84" s="248" t="s">
        <v>104</v>
      </c>
      <c r="D84" s="248"/>
      <c r="E84" s="248"/>
      <c r="F84" s="249"/>
      <c r="G84" s="86">
        <f>0.095*J52</f>
        <v>0</v>
      </c>
      <c r="H84" s="17"/>
      <c r="I84" s="17"/>
      <c r="J84" s="114"/>
      <c r="K84" s="32"/>
      <c r="L84" s="83"/>
      <c r="M84" s="79"/>
    </row>
    <row r="85" spans="2:13" ht="19.5" thickBot="1" x14ac:dyDescent="0.35">
      <c r="B85" s="15"/>
      <c r="C85" s="33"/>
      <c r="D85" s="33"/>
      <c r="E85" s="33"/>
      <c r="F85" s="33"/>
      <c r="G85" s="33"/>
      <c r="H85" s="72"/>
      <c r="I85" s="33"/>
      <c r="J85" s="32"/>
      <c r="K85" s="32"/>
      <c r="L85" s="83"/>
      <c r="M85" s="79"/>
    </row>
    <row r="86" spans="2:13" ht="19.5" thickBot="1" x14ac:dyDescent="0.35">
      <c r="B86" s="15"/>
      <c r="C86" s="17"/>
      <c r="D86" s="17"/>
      <c r="E86" s="17"/>
      <c r="F86" s="17"/>
      <c r="G86" s="17"/>
      <c r="H86" s="17"/>
      <c r="I86" s="17"/>
      <c r="J86" s="245" t="s">
        <v>91</v>
      </c>
      <c r="K86" s="246"/>
      <c r="L86" s="131" t="e">
        <f>K45+K80-L45-L80</f>
        <v>#DIV/0!</v>
      </c>
      <c r="M86" s="79"/>
    </row>
    <row r="87" spans="2:13" ht="19.5" thickBot="1" x14ac:dyDescent="0.35">
      <c r="B87" s="204"/>
      <c r="C87" s="74"/>
      <c r="D87" s="74"/>
      <c r="E87" s="74"/>
      <c r="F87" s="74"/>
      <c r="G87" s="74"/>
      <c r="H87" s="74"/>
      <c r="I87" s="74"/>
      <c r="J87" s="74"/>
      <c r="K87" s="115"/>
      <c r="L87" s="116"/>
    </row>
    <row r="88" spans="2:13" x14ac:dyDescent="0.3">
      <c r="K88" s="84"/>
      <c r="L88" s="85"/>
    </row>
    <row r="89" spans="2:13" x14ac:dyDescent="0.3">
      <c r="B89" s="212" t="s">
        <v>41</v>
      </c>
      <c r="C89" s="133"/>
      <c r="D89" s="132"/>
      <c r="E89" s="134"/>
      <c r="F89" s="134"/>
      <c r="G89" s="132"/>
      <c r="H89" s="134"/>
      <c r="I89" s="134"/>
      <c r="J89" s="135" t="s">
        <v>42</v>
      </c>
      <c r="K89" s="134"/>
      <c r="L89" s="134"/>
    </row>
    <row r="90" spans="2:13" x14ac:dyDescent="0.3">
      <c r="B90" s="212"/>
      <c r="C90" s="135"/>
      <c r="D90" s="132"/>
      <c r="E90" s="134"/>
      <c r="F90" s="134"/>
      <c r="G90" s="132"/>
      <c r="H90" s="134"/>
      <c r="I90" s="132"/>
      <c r="J90" s="132" t="s">
        <v>43</v>
      </c>
      <c r="K90" s="134"/>
      <c r="L90" s="134"/>
    </row>
    <row r="91" spans="2:13" x14ac:dyDescent="0.3">
      <c r="B91" s="213" t="s">
        <v>44</v>
      </c>
      <c r="C91" s="136"/>
      <c r="D91" s="132"/>
      <c r="E91" s="134"/>
      <c r="F91" s="134"/>
      <c r="G91" s="132"/>
      <c r="H91" s="134"/>
      <c r="I91" s="132"/>
      <c r="J91" s="132" t="s">
        <v>45</v>
      </c>
      <c r="K91" s="134"/>
      <c r="L91" s="135"/>
    </row>
    <row r="92" spans="2:13" ht="15.75" x14ac:dyDescent="0.25">
      <c r="B92" s="212"/>
      <c r="C92" s="135"/>
      <c r="D92" s="132"/>
      <c r="E92" s="134"/>
      <c r="F92" s="134"/>
      <c r="G92" s="132"/>
      <c r="H92" s="134"/>
      <c r="I92" s="132"/>
      <c r="J92" s="132" t="s">
        <v>46</v>
      </c>
      <c r="K92" s="134"/>
      <c r="L92" s="137"/>
      <c r="M92" s="7"/>
    </row>
    <row r="93" spans="2:13" ht="15" x14ac:dyDescent="0.25">
      <c r="C93" s="76"/>
      <c r="E93" s="75"/>
      <c r="F93" s="75"/>
      <c r="H93" s="75"/>
      <c r="K93" s="75"/>
      <c r="L93" s="75"/>
      <c r="M93" s="7"/>
    </row>
    <row r="94" spans="2:13" ht="15.75" x14ac:dyDescent="0.25">
      <c r="B94" s="236"/>
      <c r="C94" s="237"/>
      <c r="D94" s="237"/>
      <c r="E94" s="237"/>
      <c r="F94" s="237"/>
      <c r="G94" s="237"/>
      <c r="H94" s="237"/>
      <c r="I94" s="237"/>
      <c r="J94" s="237"/>
      <c r="K94" s="237"/>
      <c r="L94" s="77"/>
      <c r="M94" s="7"/>
    </row>
    <row r="95" spans="2:13" ht="15.75" x14ac:dyDescent="0.25">
      <c r="B95" s="238"/>
      <c r="C95" s="237"/>
      <c r="D95" s="237"/>
      <c r="E95" s="237"/>
      <c r="F95" s="237"/>
      <c r="G95" s="237"/>
      <c r="H95" s="237"/>
      <c r="I95" s="237"/>
      <c r="J95" s="237"/>
      <c r="K95" s="237"/>
      <c r="L95" s="192"/>
      <c r="M95" s="7"/>
    </row>
    <row r="96" spans="2:13" ht="15.75" x14ac:dyDescent="0.25">
      <c r="B96" s="238"/>
      <c r="C96" s="237"/>
      <c r="D96" s="237"/>
      <c r="E96" s="237"/>
      <c r="F96" s="237"/>
      <c r="G96" s="237"/>
      <c r="H96" s="237"/>
      <c r="I96" s="237"/>
      <c r="J96" s="237"/>
      <c r="K96" s="237"/>
      <c r="L96" s="192"/>
      <c r="M96" s="7"/>
    </row>
    <row r="97" spans="2:13" ht="15.75" x14ac:dyDescent="0.25">
      <c r="B97" s="238"/>
      <c r="C97" s="237"/>
      <c r="D97" s="237"/>
      <c r="E97" s="237"/>
      <c r="F97" s="237"/>
      <c r="G97" s="237"/>
      <c r="H97" s="237"/>
      <c r="I97" s="237"/>
      <c r="J97" s="237"/>
      <c r="K97" s="237"/>
      <c r="L97" s="192"/>
      <c r="M97" s="7"/>
    </row>
    <row r="98" spans="2:13" ht="15.75" x14ac:dyDescent="0.25">
      <c r="B98" s="238"/>
      <c r="C98" s="237"/>
      <c r="D98" s="237"/>
      <c r="E98" s="237"/>
      <c r="F98" s="237"/>
      <c r="G98" s="237"/>
      <c r="H98" s="237"/>
      <c r="I98" s="237"/>
      <c r="J98" s="237"/>
      <c r="K98" s="237"/>
      <c r="L98" s="192"/>
      <c r="M98" s="7"/>
    </row>
    <row r="99" spans="2:13" ht="15" x14ac:dyDescent="0.25">
      <c r="B99" s="237"/>
      <c r="C99" s="237"/>
      <c r="D99" s="237"/>
      <c r="E99" s="237"/>
      <c r="F99" s="237"/>
      <c r="G99" s="237"/>
      <c r="H99" s="237"/>
      <c r="I99" s="237"/>
      <c r="J99" s="237"/>
      <c r="K99" s="237"/>
      <c r="L99" s="192"/>
      <c r="M99" s="7"/>
    </row>
    <row r="100" spans="2:13" x14ac:dyDescent="0.3">
      <c r="B100" s="237"/>
      <c r="C100" s="237"/>
      <c r="D100" s="237"/>
      <c r="E100" s="237"/>
      <c r="F100" s="237"/>
      <c r="G100" s="237"/>
      <c r="H100" s="237"/>
      <c r="I100" s="237"/>
      <c r="J100" s="237"/>
      <c r="K100" s="237"/>
      <c r="L100" s="192"/>
    </row>
  </sheetData>
  <sheetProtection algorithmName="SHA-512" hashValue="iQW9BUG0CwdBNKp+kduF/hkQAm/Udd5SD+0fnShzY3rfFfYUBfsVOiwjCg9R9RaQgIyYMpsV/FI0Nry8KrWuAQ==" saltValue="KzxLWSDX4tTJ0NolfrYvYw==" spinCount="100000" sheet="1" objects="1" scenarios="1" formatColumns="0" formatRows="0" selectLockedCells="1"/>
  <mergeCells count="25">
    <mergeCell ref="B97:K97"/>
    <mergeCell ref="B98:K98"/>
    <mergeCell ref="B99:K99"/>
    <mergeCell ref="B100:K100"/>
    <mergeCell ref="B60:L60"/>
    <mergeCell ref="B71:L71"/>
    <mergeCell ref="B69:L69"/>
    <mergeCell ref="D78:I78"/>
    <mergeCell ref="C84:F84"/>
    <mergeCell ref="B1:L1"/>
    <mergeCell ref="C6:E6"/>
    <mergeCell ref="B94:K94"/>
    <mergeCell ref="B95:K95"/>
    <mergeCell ref="B96:K96"/>
    <mergeCell ref="I41:J41"/>
    <mergeCell ref="C2:G2"/>
    <mergeCell ref="C4:E4"/>
    <mergeCell ref="B58:I58"/>
    <mergeCell ref="D65:I65"/>
    <mergeCell ref="B49:J49"/>
    <mergeCell ref="B29:J29"/>
    <mergeCell ref="B80:J80"/>
    <mergeCell ref="B45:J45"/>
    <mergeCell ref="J86:K86"/>
    <mergeCell ref="D55:I56"/>
  </mergeCells>
  <conditionalFormatting sqref="H16">
    <cfRule type="containsText" dxfId="4" priority="4" stopIfTrue="1" operator="containsText" text="Caution">
      <formula>NOT(ISERROR(SEARCH("Caution",H16)))</formula>
    </cfRule>
  </conditionalFormatting>
  <conditionalFormatting sqref="G16">
    <cfRule type="containsText" dxfId="3" priority="3" stopIfTrue="1" operator="containsText" text="Caution">
      <formula>NOT(ISERROR(SEARCH("Caution",G16)))</formula>
    </cfRule>
  </conditionalFormatting>
  <conditionalFormatting sqref="E31">
    <cfRule type="containsText" dxfId="2" priority="1" stopIfTrue="1" operator="containsText" text="65">
      <formula>NOT(ISERROR(SEARCH("65",E31)))</formula>
    </cfRule>
  </conditionalFormatting>
  <pageMargins left="0.39370078740157483" right="0.39370078740157483" top="0.98425196850393704" bottom="0.39370078740157483" header="0.51181102362204722" footer="0.31496062992125984"/>
  <pageSetup paperSize="9" scale="32"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election activeCell="B12" sqref="B12:F12"/>
    </sheetView>
  </sheetViews>
  <sheetFormatPr defaultColWidth="8.85546875" defaultRowHeight="15" x14ac:dyDescent="0.25"/>
  <cols>
    <col min="10" max="10" width="48.85546875" customWidth="1"/>
  </cols>
  <sheetData>
    <row r="1" spans="2:10" x14ac:dyDescent="0.25">
      <c r="B1" t="s">
        <v>66</v>
      </c>
    </row>
    <row r="2" spans="2:10" x14ac:dyDescent="0.25">
      <c r="B2" t="s">
        <v>67</v>
      </c>
    </row>
    <row r="3" spans="2:10" x14ac:dyDescent="0.25">
      <c r="B3" t="s">
        <v>68</v>
      </c>
    </row>
    <row r="4" spans="2:10" x14ac:dyDescent="0.25">
      <c r="B4" t="s">
        <v>69</v>
      </c>
    </row>
    <row r="5" spans="2:10" x14ac:dyDescent="0.25">
      <c r="B5" t="s">
        <v>74</v>
      </c>
    </row>
    <row r="6" spans="2:10" x14ac:dyDescent="0.25">
      <c r="B6" t="s">
        <v>77</v>
      </c>
    </row>
    <row r="7" spans="2:10" x14ac:dyDescent="0.25">
      <c r="B7" t="s">
        <v>78</v>
      </c>
    </row>
    <row r="8" spans="2:10" x14ac:dyDescent="0.25">
      <c r="B8" t="s">
        <v>79</v>
      </c>
    </row>
    <row r="9" spans="2:10" x14ac:dyDescent="0.25">
      <c r="B9" t="s">
        <v>70</v>
      </c>
    </row>
    <row r="10" spans="2:10" x14ac:dyDescent="0.25">
      <c r="B10" t="s">
        <v>80</v>
      </c>
    </row>
    <row r="12" spans="2:10" x14ac:dyDescent="0.25">
      <c r="B12" t="s">
        <v>71</v>
      </c>
    </row>
    <row r="13" spans="2:10" ht="109.5" customHeight="1" x14ac:dyDescent="0.25">
      <c r="B13" t="s">
        <v>75</v>
      </c>
      <c r="J13" s="78" t="s">
        <v>82</v>
      </c>
    </row>
    <row r="14" spans="2:10" x14ac:dyDescent="0.25">
      <c r="B14" t="s">
        <v>72</v>
      </c>
    </row>
    <row r="15" spans="2:10" x14ac:dyDescent="0.25">
      <c r="B15" t="s">
        <v>76</v>
      </c>
    </row>
    <row r="16" spans="2:10" x14ac:dyDescent="0.25">
      <c r="B16" t="s">
        <v>73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F12"/>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2"/>
  <sheetViews>
    <sheetView topLeftCell="C1" zoomScale="75" zoomScaleNormal="75" zoomScalePageLayoutView="75" workbookViewId="0">
      <selection activeCell="E21" sqref="E21"/>
    </sheetView>
  </sheetViews>
  <sheetFormatPr defaultColWidth="13.42578125" defaultRowHeight="18.75" x14ac:dyDescent="0.3"/>
  <cols>
    <col min="1" max="1" width="4.140625" style="7" hidden="1" customWidth="1"/>
    <col min="2" max="2" width="37.140625" style="7" hidden="1" customWidth="1"/>
    <col min="3" max="3" width="37.7109375" style="7" customWidth="1"/>
    <col min="4" max="4" width="18.140625" style="7" customWidth="1"/>
    <col min="5" max="5" width="21.85546875" style="7" customWidth="1"/>
    <col min="6" max="6" width="33" style="7" customWidth="1"/>
    <col min="7" max="7" width="23.28515625" style="7" hidden="1" customWidth="1"/>
    <col min="8" max="8" width="20.42578125" style="7" hidden="1" customWidth="1"/>
    <col min="9" max="9" width="1.7109375" style="7" hidden="1" customWidth="1"/>
    <col min="10" max="10" width="19.140625" style="7" hidden="1" customWidth="1"/>
    <col min="11" max="11" width="21" style="7" customWidth="1"/>
    <col min="12" max="12" width="18.42578125" style="7" customWidth="1"/>
    <col min="13" max="13" width="18.140625" style="7" customWidth="1"/>
    <col min="14" max="14" width="19" style="82" hidden="1" customWidth="1"/>
    <col min="15" max="28" width="13.42578125" style="7" customWidth="1"/>
    <col min="29" max="249" width="13.42578125" style="7"/>
    <col min="250" max="250" width="17.7109375" style="7" customWidth="1"/>
    <col min="251" max="251" width="11.42578125" style="7" customWidth="1"/>
    <col min="252" max="252" width="44.7109375" style="7" customWidth="1"/>
    <col min="253" max="253" width="17.7109375" style="7" customWidth="1"/>
    <col min="254" max="254" width="13.85546875" style="7" customWidth="1"/>
    <col min="255" max="255" width="12" style="7" bestFit="1" customWidth="1"/>
    <col min="256" max="256" width="8.140625" style="7" customWidth="1"/>
    <col min="257" max="257" width="22.7109375" style="7" customWidth="1"/>
    <col min="258" max="258" width="14.28515625" style="7" bestFit="1" customWidth="1"/>
    <col min="259" max="259" width="20.42578125" style="7" customWidth="1"/>
    <col min="260" max="260" width="22.85546875" style="7" bestFit="1" customWidth="1"/>
    <col min="261" max="261" width="19.42578125" style="7" bestFit="1" customWidth="1"/>
    <col min="262" max="262" width="12" style="7" bestFit="1" customWidth="1"/>
    <col min="263" max="505" width="13.42578125" style="7"/>
    <col min="506" max="506" width="17.7109375" style="7" customWidth="1"/>
    <col min="507" max="507" width="11.42578125" style="7" customWidth="1"/>
    <col min="508" max="508" width="44.7109375" style="7" customWidth="1"/>
    <col min="509" max="509" width="17.7109375" style="7" customWidth="1"/>
    <col min="510" max="510" width="13.85546875" style="7" customWidth="1"/>
    <col min="511" max="511" width="12" style="7" bestFit="1" customWidth="1"/>
    <col min="512" max="512" width="8.140625" style="7" customWidth="1"/>
    <col min="513" max="513" width="22.7109375" style="7" customWidth="1"/>
    <col min="514" max="514" width="14.28515625" style="7" bestFit="1" customWidth="1"/>
    <col min="515" max="515" width="20.42578125" style="7" customWidth="1"/>
    <col min="516" max="516" width="22.85546875" style="7" bestFit="1" customWidth="1"/>
    <col min="517" max="517" width="19.42578125" style="7" bestFit="1" customWidth="1"/>
    <col min="518" max="518" width="12" style="7" bestFit="1" customWidth="1"/>
    <col min="519" max="761" width="13.42578125" style="7"/>
    <col min="762" max="762" width="17.7109375" style="7" customWidth="1"/>
    <col min="763" max="763" width="11.42578125" style="7" customWidth="1"/>
    <col min="764" max="764" width="44.7109375" style="7" customWidth="1"/>
    <col min="765" max="765" width="17.7109375" style="7" customWidth="1"/>
    <col min="766" max="766" width="13.85546875" style="7" customWidth="1"/>
    <col min="767" max="767" width="12" style="7" bestFit="1" customWidth="1"/>
    <col min="768" max="768" width="8.140625" style="7" customWidth="1"/>
    <col min="769" max="769" width="22.7109375" style="7" customWidth="1"/>
    <col min="770" max="770" width="14.28515625" style="7" bestFit="1" customWidth="1"/>
    <col min="771" max="771" width="20.42578125" style="7" customWidth="1"/>
    <col min="772" max="772" width="22.85546875" style="7" bestFit="1" customWidth="1"/>
    <col min="773" max="773" width="19.42578125" style="7" bestFit="1" customWidth="1"/>
    <col min="774" max="774" width="12" style="7" bestFit="1" customWidth="1"/>
    <col min="775" max="1017" width="13.42578125" style="7"/>
    <col min="1018" max="1018" width="17.7109375" style="7" customWidth="1"/>
    <col min="1019" max="1019" width="11.42578125" style="7" customWidth="1"/>
    <col min="1020" max="1020" width="44.7109375" style="7" customWidth="1"/>
    <col min="1021" max="1021" width="17.7109375" style="7" customWidth="1"/>
    <col min="1022" max="1022" width="13.85546875" style="7" customWidth="1"/>
    <col min="1023" max="1023" width="12" style="7" bestFit="1" customWidth="1"/>
    <col min="1024" max="1024" width="8.140625" style="7" customWidth="1"/>
    <col min="1025" max="1025" width="22.7109375" style="7" customWidth="1"/>
    <col min="1026" max="1026" width="14.28515625" style="7" bestFit="1" customWidth="1"/>
    <col min="1027" max="1027" width="20.42578125" style="7" customWidth="1"/>
    <col min="1028" max="1028" width="22.85546875" style="7" bestFit="1" customWidth="1"/>
    <col min="1029" max="1029" width="19.42578125" style="7" bestFit="1" customWidth="1"/>
    <col min="1030" max="1030" width="12" style="7" bestFit="1" customWidth="1"/>
    <col min="1031" max="1273" width="13.42578125" style="7"/>
    <col min="1274" max="1274" width="17.7109375" style="7" customWidth="1"/>
    <col min="1275" max="1275" width="11.42578125" style="7" customWidth="1"/>
    <col min="1276" max="1276" width="44.7109375" style="7" customWidth="1"/>
    <col min="1277" max="1277" width="17.7109375" style="7" customWidth="1"/>
    <col min="1278" max="1278" width="13.85546875" style="7" customWidth="1"/>
    <col min="1279" max="1279" width="12" style="7" bestFit="1" customWidth="1"/>
    <col min="1280" max="1280" width="8.140625" style="7" customWidth="1"/>
    <col min="1281" max="1281" width="22.7109375" style="7" customWidth="1"/>
    <col min="1282" max="1282" width="14.28515625" style="7" bestFit="1" customWidth="1"/>
    <col min="1283" max="1283" width="20.42578125" style="7" customWidth="1"/>
    <col min="1284" max="1284" width="22.85546875" style="7" bestFit="1" customWidth="1"/>
    <col min="1285" max="1285" width="19.42578125" style="7" bestFit="1" customWidth="1"/>
    <col min="1286" max="1286" width="12" style="7" bestFit="1" customWidth="1"/>
    <col min="1287" max="1529" width="13.42578125" style="7"/>
    <col min="1530" max="1530" width="17.7109375" style="7" customWidth="1"/>
    <col min="1531" max="1531" width="11.42578125" style="7" customWidth="1"/>
    <col min="1532" max="1532" width="44.7109375" style="7" customWidth="1"/>
    <col min="1533" max="1533" width="17.7109375" style="7" customWidth="1"/>
    <col min="1534" max="1534" width="13.85546875" style="7" customWidth="1"/>
    <col min="1535" max="1535" width="12" style="7" bestFit="1" customWidth="1"/>
    <col min="1536" max="1536" width="8.140625" style="7" customWidth="1"/>
    <col min="1537" max="1537" width="22.7109375" style="7" customWidth="1"/>
    <col min="1538" max="1538" width="14.28515625" style="7" bestFit="1" customWidth="1"/>
    <col min="1539" max="1539" width="20.42578125" style="7" customWidth="1"/>
    <col min="1540" max="1540" width="22.85546875" style="7" bestFit="1" customWidth="1"/>
    <col min="1541" max="1541" width="19.42578125" style="7" bestFit="1" customWidth="1"/>
    <col min="1542" max="1542" width="12" style="7" bestFit="1" customWidth="1"/>
    <col min="1543" max="1785" width="13.42578125" style="7"/>
    <col min="1786" max="1786" width="17.7109375" style="7" customWidth="1"/>
    <col min="1787" max="1787" width="11.42578125" style="7" customWidth="1"/>
    <col min="1788" max="1788" width="44.7109375" style="7" customWidth="1"/>
    <col min="1789" max="1789" width="17.7109375" style="7" customWidth="1"/>
    <col min="1790" max="1790" width="13.85546875" style="7" customWidth="1"/>
    <col min="1791" max="1791" width="12" style="7" bestFit="1" customWidth="1"/>
    <col min="1792" max="1792" width="8.140625" style="7" customWidth="1"/>
    <col min="1793" max="1793" width="22.7109375" style="7" customWidth="1"/>
    <col min="1794" max="1794" width="14.28515625" style="7" bestFit="1" customWidth="1"/>
    <col min="1795" max="1795" width="20.42578125" style="7" customWidth="1"/>
    <col min="1796" max="1796" width="22.85546875" style="7" bestFit="1" customWidth="1"/>
    <col min="1797" max="1797" width="19.42578125" style="7" bestFit="1" customWidth="1"/>
    <col min="1798" max="1798" width="12" style="7" bestFit="1" customWidth="1"/>
    <col min="1799" max="2041" width="13.42578125" style="7"/>
    <col min="2042" max="2042" width="17.7109375" style="7" customWidth="1"/>
    <col min="2043" max="2043" width="11.42578125" style="7" customWidth="1"/>
    <col min="2044" max="2044" width="44.7109375" style="7" customWidth="1"/>
    <col min="2045" max="2045" width="17.7109375" style="7" customWidth="1"/>
    <col min="2046" max="2046" width="13.85546875" style="7" customWidth="1"/>
    <col min="2047" max="2047" width="12" style="7" bestFit="1" customWidth="1"/>
    <col min="2048" max="2048" width="8.140625" style="7" customWidth="1"/>
    <col min="2049" max="2049" width="22.7109375" style="7" customWidth="1"/>
    <col min="2050" max="2050" width="14.28515625" style="7" bestFit="1" customWidth="1"/>
    <col min="2051" max="2051" width="20.42578125" style="7" customWidth="1"/>
    <col min="2052" max="2052" width="22.85546875" style="7" bestFit="1" customWidth="1"/>
    <col min="2053" max="2053" width="19.42578125" style="7" bestFit="1" customWidth="1"/>
    <col min="2054" max="2054" width="12" style="7" bestFit="1" customWidth="1"/>
    <col min="2055" max="2297" width="13.42578125" style="7"/>
    <col min="2298" max="2298" width="17.7109375" style="7" customWidth="1"/>
    <col min="2299" max="2299" width="11.42578125" style="7" customWidth="1"/>
    <col min="2300" max="2300" width="44.7109375" style="7" customWidth="1"/>
    <col min="2301" max="2301" width="17.7109375" style="7" customWidth="1"/>
    <col min="2302" max="2302" width="13.85546875" style="7" customWidth="1"/>
    <col min="2303" max="2303" width="12" style="7" bestFit="1" customWidth="1"/>
    <col min="2304" max="2304" width="8.140625" style="7" customWidth="1"/>
    <col min="2305" max="2305" width="22.7109375" style="7" customWidth="1"/>
    <col min="2306" max="2306" width="14.28515625" style="7" bestFit="1" customWidth="1"/>
    <col min="2307" max="2307" width="20.42578125" style="7" customWidth="1"/>
    <col min="2308" max="2308" width="22.85546875" style="7" bestFit="1" customWidth="1"/>
    <col min="2309" max="2309" width="19.42578125" style="7" bestFit="1" customWidth="1"/>
    <col min="2310" max="2310" width="12" style="7" bestFit="1" customWidth="1"/>
    <col min="2311" max="2553" width="13.42578125" style="7"/>
    <col min="2554" max="2554" width="17.7109375" style="7" customWidth="1"/>
    <col min="2555" max="2555" width="11.42578125" style="7" customWidth="1"/>
    <col min="2556" max="2556" width="44.7109375" style="7" customWidth="1"/>
    <col min="2557" max="2557" width="17.7109375" style="7" customWidth="1"/>
    <col min="2558" max="2558" width="13.85546875" style="7" customWidth="1"/>
    <col min="2559" max="2559" width="12" style="7" bestFit="1" customWidth="1"/>
    <col min="2560" max="2560" width="8.140625" style="7" customWidth="1"/>
    <col min="2561" max="2561" width="22.7109375" style="7" customWidth="1"/>
    <col min="2562" max="2562" width="14.28515625" style="7" bestFit="1" customWidth="1"/>
    <col min="2563" max="2563" width="20.42578125" style="7" customWidth="1"/>
    <col min="2564" max="2564" width="22.85546875" style="7" bestFit="1" customWidth="1"/>
    <col min="2565" max="2565" width="19.42578125" style="7" bestFit="1" customWidth="1"/>
    <col min="2566" max="2566" width="12" style="7" bestFit="1" customWidth="1"/>
    <col min="2567" max="2809" width="13.42578125" style="7"/>
    <col min="2810" max="2810" width="17.7109375" style="7" customWidth="1"/>
    <col min="2811" max="2811" width="11.42578125" style="7" customWidth="1"/>
    <col min="2812" max="2812" width="44.7109375" style="7" customWidth="1"/>
    <col min="2813" max="2813" width="17.7109375" style="7" customWidth="1"/>
    <col min="2814" max="2814" width="13.85546875" style="7" customWidth="1"/>
    <col min="2815" max="2815" width="12" style="7" bestFit="1" customWidth="1"/>
    <col min="2816" max="2816" width="8.140625" style="7" customWidth="1"/>
    <col min="2817" max="2817" width="22.7109375" style="7" customWidth="1"/>
    <col min="2818" max="2818" width="14.28515625" style="7" bestFit="1" customWidth="1"/>
    <col min="2819" max="2819" width="20.42578125" style="7" customWidth="1"/>
    <col min="2820" max="2820" width="22.85546875" style="7" bestFit="1" customWidth="1"/>
    <col min="2821" max="2821" width="19.42578125" style="7" bestFit="1" customWidth="1"/>
    <col min="2822" max="2822" width="12" style="7" bestFit="1" customWidth="1"/>
    <col min="2823" max="3065" width="13.42578125" style="7"/>
    <col min="3066" max="3066" width="17.7109375" style="7" customWidth="1"/>
    <col min="3067" max="3067" width="11.42578125" style="7" customWidth="1"/>
    <col min="3068" max="3068" width="44.7109375" style="7" customWidth="1"/>
    <col min="3069" max="3069" width="17.7109375" style="7" customWidth="1"/>
    <col min="3070" max="3070" width="13.85546875" style="7" customWidth="1"/>
    <col min="3071" max="3071" width="12" style="7" bestFit="1" customWidth="1"/>
    <col min="3072" max="3072" width="8.140625" style="7" customWidth="1"/>
    <col min="3073" max="3073" width="22.7109375" style="7" customWidth="1"/>
    <col min="3074" max="3074" width="14.28515625" style="7" bestFit="1" customWidth="1"/>
    <col min="3075" max="3075" width="20.42578125" style="7" customWidth="1"/>
    <col min="3076" max="3076" width="22.85546875" style="7" bestFit="1" customWidth="1"/>
    <col min="3077" max="3077" width="19.42578125" style="7" bestFit="1" customWidth="1"/>
    <col min="3078" max="3078" width="12" style="7" bestFit="1" customWidth="1"/>
    <col min="3079" max="3321" width="13.42578125" style="7"/>
    <col min="3322" max="3322" width="17.7109375" style="7" customWidth="1"/>
    <col min="3323" max="3323" width="11.42578125" style="7" customWidth="1"/>
    <col min="3324" max="3324" width="44.7109375" style="7" customWidth="1"/>
    <col min="3325" max="3325" width="17.7109375" style="7" customWidth="1"/>
    <col min="3326" max="3326" width="13.85546875" style="7" customWidth="1"/>
    <col min="3327" max="3327" width="12" style="7" bestFit="1" customWidth="1"/>
    <col min="3328" max="3328" width="8.140625" style="7" customWidth="1"/>
    <col min="3329" max="3329" width="22.7109375" style="7" customWidth="1"/>
    <col min="3330" max="3330" width="14.28515625" style="7" bestFit="1" customWidth="1"/>
    <col min="3331" max="3331" width="20.42578125" style="7" customWidth="1"/>
    <col min="3332" max="3332" width="22.85546875" style="7" bestFit="1" customWidth="1"/>
    <col min="3333" max="3333" width="19.42578125" style="7" bestFit="1" customWidth="1"/>
    <col min="3334" max="3334" width="12" style="7" bestFit="1" customWidth="1"/>
    <col min="3335" max="3577" width="13.42578125" style="7"/>
    <col min="3578" max="3578" width="17.7109375" style="7" customWidth="1"/>
    <col min="3579" max="3579" width="11.42578125" style="7" customWidth="1"/>
    <col min="3580" max="3580" width="44.7109375" style="7" customWidth="1"/>
    <col min="3581" max="3581" width="17.7109375" style="7" customWidth="1"/>
    <col min="3582" max="3582" width="13.85546875" style="7" customWidth="1"/>
    <col min="3583" max="3583" width="12" style="7" bestFit="1" customWidth="1"/>
    <col min="3584" max="3584" width="8.140625" style="7" customWidth="1"/>
    <col min="3585" max="3585" width="22.7109375" style="7" customWidth="1"/>
    <col min="3586" max="3586" width="14.28515625" style="7" bestFit="1" customWidth="1"/>
    <col min="3587" max="3587" width="20.42578125" style="7" customWidth="1"/>
    <col min="3588" max="3588" width="22.85546875" style="7" bestFit="1" customWidth="1"/>
    <col min="3589" max="3589" width="19.42578125" style="7" bestFit="1" customWidth="1"/>
    <col min="3590" max="3590" width="12" style="7" bestFit="1" customWidth="1"/>
    <col min="3591" max="3833" width="13.42578125" style="7"/>
    <col min="3834" max="3834" width="17.7109375" style="7" customWidth="1"/>
    <col min="3835" max="3835" width="11.42578125" style="7" customWidth="1"/>
    <col min="3836" max="3836" width="44.7109375" style="7" customWidth="1"/>
    <col min="3837" max="3837" width="17.7109375" style="7" customWidth="1"/>
    <col min="3838" max="3838" width="13.85546875" style="7" customWidth="1"/>
    <col min="3839" max="3839" width="12" style="7" bestFit="1" customWidth="1"/>
    <col min="3840" max="3840" width="8.140625" style="7" customWidth="1"/>
    <col min="3841" max="3841" width="22.7109375" style="7" customWidth="1"/>
    <col min="3842" max="3842" width="14.28515625" style="7" bestFit="1" customWidth="1"/>
    <col min="3843" max="3843" width="20.42578125" style="7" customWidth="1"/>
    <col min="3844" max="3844" width="22.85546875" style="7" bestFit="1" customWidth="1"/>
    <col min="3845" max="3845" width="19.42578125" style="7" bestFit="1" customWidth="1"/>
    <col min="3846" max="3846" width="12" style="7" bestFit="1" customWidth="1"/>
    <col min="3847" max="4089" width="13.42578125" style="7"/>
    <col min="4090" max="4090" width="17.7109375" style="7" customWidth="1"/>
    <col min="4091" max="4091" width="11.42578125" style="7" customWidth="1"/>
    <col min="4092" max="4092" width="44.7109375" style="7" customWidth="1"/>
    <col min="4093" max="4093" width="17.7109375" style="7" customWidth="1"/>
    <col min="4094" max="4094" width="13.85546875" style="7" customWidth="1"/>
    <col min="4095" max="4095" width="12" style="7" bestFit="1" customWidth="1"/>
    <col min="4096" max="4096" width="8.140625" style="7" customWidth="1"/>
    <col min="4097" max="4097" width="22.7109375" style="7" customWidth="1"/>
    <col min="4098" max="4098" width="14.28515625" style="7" bestFit="1" customWidth="1"/>
    <col min="4099" max="4099" width="20.42578125" style="7" customWidth="1"/>
    <col min="4100" max="4100" width="22.85546875" style="7" bestFit="1" customWidth="1"/>
    <col min="4101" max="4101" width="19.42578125" style="7" bestFit="1" customWidth="1"/>
    <col min="4102" max="4102" width="12" style="7" bestFit="1" customWidth="1"/>
    <col min="4103" max="4345" width="13.42578125" style="7"/>
    <col min="4346" max="4346" width="17.7109375" style="7" customWidth="1"/>
    <col min="4347" max="4347" width="11.42578125" style="7" customWidth="1"/>
    <col min="4348" max="4348" width="44.7109375" style="7" customWidth="1"/>
    <col min="4349" max="4349" width="17.7109375" style="7" customWidth="1"/>
    <col min="4350" max="4350" width="13.85546875" style="7" customWidth="1"/>
    <col min="4351" max="4351" width="12" style="7" bestFit="1" customWidth="1"/>
    <col min="4352" max="4352" width="8.140625" style="7" customWidth="1"/>
    <col min="4353" max="4353" width="22.7109375" style="7" customWidth="1"/>
    <col min="4354" max="4354" width="14.28515625" style="7" bestFit="1" customWidth="1"/>
    <col min="4355" max="4355" width="20.42578125" style="7" customWidth="1"/>
    <col min="4356" max="4356" width="22.85546875" style="7" bestFit="1" customWidth="1"/>
    <col min="4357" max="4357" width="19.42578125" style="7" bestFit="1" customWidth="1"/>
    <col min="4358" max="4358" width="12" style="7" bestFit="1" customWidth="1"/>
    <col min="4359" max="4601" width="13.42578125" style="7"/>
    <col min="4602" max="4602" width="17.7109375" style="7" customWidth="1"/>
    <col min="4603" max="4603" width="11.42578125" style="7" customWidth="1"/>
    <col min="4604" max="4604" width="44.7109375" style="7" customWidth="1"/>
    <col min="4605" max="4605" width="17.7109375" style="7" customWidth="1"/>
    <col min="4606" max="4606" width="13.85546875" style="7" customWidth="1"/>
    <col min="4607" max="4607" width="12" style="7" bestFit="1" customWidth="1"/>
    <col min="4608" max="4608" width="8.140625" style="7" customWidth="1"/>
    <col min="4609" max="4609" width="22.7109375" style="7" customWidth="1"/>
    <col min="4610" max="4610" width="14.28515625" style="7" bestFit="1" customWidth="1"/>
    <col min="4611" max="4611" width="20.42578125" style="7" customWidth="1"/>
    <col min="4612" max="4612" width="22.85546875" style="7" bestFit="1" customWidth="1"/>
    <col min="4613" max="4613" width="19.42578125" style="7" bestFit="1" customWidth="1"/>
    <col min="4614" max="4614" width="12" style="7" bestFit="1" customWidth="1"/>
    <col min="4615" max="4857" width="13.42578125" style="7"/>
    <col min="4858" max="4858" width="17.7109375" style="7" customWidth="1"/>
    <col min="4859" max="4859" width="11.42578125" style="7" customWidth="1"/>
    <col min="4860" max="4860" width="44.7109375" style="7" customWidth="1"/>
    <col min="4861" max="4861" width="17.7109375" style="7" customWidth="1"/>
    <col min="4862" max="4862" width="13.85546875" style="7" customWidth="1"/>
    <col min="4863" max="4863" width="12" style="7" bestFit="1" customWidth="1"/>
    <col min="4864" max="4864" width="8.140625" style="7" customWidth="1"/>
    <col min="4865" max="4865" width="22.7109375" style="7" customWidth="1"/>
    <col min="4866" max="4866" width="14.28515625" style="7" bestFit="1" customWidth="1"/>
    <col min="4867" max="4867" width="20.42578125" style="7" customWidth="1"/>
    <col min="4868" max="4868" width="22.85546875" style="7" bestFit="1" customWidth="1"/>
    <col min="4869" max="4869" width="19.42578125" style="7" bestFit="1" customWidth="1"/>
    <col min="4870" max="4870" width="12" style="7" bestFit="1" customWidth="1"/>
    <col min="4871" max="5113" width="13.42578125" style="7"/>
    <col min="5114" max="5114" width="17.7109375" style="7" customWidth="1"/>
    <col min="5115" max="5115" width="11.42578125" style="7" customWidth="1"/>
    <col min="5116" max="5116" width="44.7109375" style="7" customWidth="1"/>
    <col min="5117" max="5117" width="17.7109375" style="7" customWidth="1"/>
    <col min="5118" max="5118" width="13.85546875" style="7" customWidth="1"/>
    <col min="5119" max="5119" width="12" style="7" bestFit="1" customWidth="1"/>
    <col min="5120" max="5120" width="8.140625" style="7" customWidth="1"/>
    <col min="5121" max="5121" width="22.7109375" style="7" customWidth="1"/>
    <col min="5122" max="5122" width="14.28515625" style="7" bestFit="1" customWidth="1"/>
    <col min="5123" max="5123" width="20.42578125" style="7" customWidth="1"/>
    <col min="5124" max="5124" width="22.85546875" style="7" bestFit="1" customWidth="1"/>
    <col min="5125" max="5125" width="19.42578125" style="7" bestFit="1" customWidth="1"/>
    <col min="5126" max="5126" width="12" style="7" bestFit="1" customWidth="1"/>
    <col min="5127" max="5369" width="13.42578125" style="7"/>
    <col min="5370" max="5370" width="17.7109375" style="7" customWidth="1"/>
    <col min="5371" max="5371" width="11.42578125" style="7" customWidth="1"/>
    <col min="5372" max="5372" width="44.7109375" style="7" customWidth="1"/>
    <col min="5373" max="5373" width="17.7109375" style="7" customWidth="1"/>
    <col min="5374" max="5374" width="13.85546875" style="7" customWidth="1"/>
    <col min="5375" max="5375" width="12" style="7" bestFit="1" customWidth="1"/>
    <col min="5376" max="5376" width="8.140625" style="7" customWidth="1"/>
    <col min="5377" max="5377" width="22.7109375" style="7" customWidth="1"/>
    <col min="5378" max="5378" width="14.28515625" style="7" bestFit="1" customWidth="1"/>
    <col min="5379" max="5379" width="20.42578125" style="7" customWidth="1"/>
    <col min="5380" max="5380" width="22.85546875" style="7" bestFit="1" customWidth="1"/>
    <col min="5381" max="5381" width="19.42578125" style="7" bestFit="1" customWidth="1"/>
    <col min="5382" max="5382" width="12" style="7" bestFit="1" customWidth="1"/>
    <col min="5383" max="5625" width="13.42578125" style="7"/>
    <col min="5626" max="5626" width="17.7109375" style="7" customWidth="1"/>
    <col min="5627" max="5627" width="11.42578125" style="7" customWidth="1"/>
    <col min="5628" max="5628" width="44.7109375" style="7" customWidth="1"/>
    <col min="5629" max="5629" width="17.7109375" style="7" customWidth="1"/>
    <col min="5630" max="5630" width="13.85546875" style="7" customWidth="1"/>
    <col min="5631" max="5631" width="12" style="7" bestFit="1" customWidth="1"/>
    <col min="5632" max="5632" width="8.140625" style="7" customWidth="1"/>
    <col min="5633" max="5633" width="22.7109375" style="7" customWidth="1"/>
    <col min="5634" max="5634" width="14.28515625" style="7" bestFit="1" customWidth="1"/>
    <col min="5635" max="5635" width="20.42578125" style="7" customWidth="1"/>
    <col min="5636" max="5636" width="22.85546875" style="7" bestFit="1" customWidth="1"/>
    <col min="5637" max="5637" width="19.42578125" style="7" bestFit="1" customWidth="1"/>
    <col min="5638" max="5638" width="12" style="7" bestFit="1" customWidth="1"/>
    <col min="5639" max="5881" width="13.42578125" style="7"/>
    <col min="5882" max="5882" width="17.7109375" style="7" customWidth="1"/>
    <col min="5883" max="5883" width="11.42578125" style="7" customWidth="1"/>
    <col min="5884" max="5884" width="44.7109375" style="7" customWidth="1"/>
    <col min="5885" max="5885" width="17.7109375" style="7" customWidth="1"/>
    <col min="5886" max="5886" width="13.85546875" style="7" customWidth="1"/>
    <col min="5887" max="5887" width="12" style="7" bestFit="1" customWidth="1"/>
    <col min="5888" max="5888" width="8.140625" style="7" customWidth="1"/>
    <col min="5889" max="5889" width="22.7109375" style="7" customWidth="1"/>
    <col min="5890" max="5890" width="14.28515625" style="7" bestFit="1" customWidth="1"/>
    <col min="5891" max="5891" width="20.42578125" style="7" customWidth="1"/>
    <col min="5892" max="5892" width="22.85546875" style="7" bestFit="1" customWidth="1"/>
    <col min="5893" max="5893" width="19.42578125" style="7" bestFit="1" customWidth="1"/>
    <col min="5894" max="5894" width="12" style="7" bestFit="1" customWidth="1"/>
    <col min="5895" max="6137" width="13.42578125" style="7"/>
    <col min="6138" max="6138" width="17.7109375" style="7" customWidth="1"/>
    <col min="6139" max="6139" width="11.42578125" style="7" customWidth="1"/>
    <col min="6140" max="6140" width="44.7109375" style="7" customWidth="1"/>
    <col min="6141" max="6141" width="17.7109375" style="7" customWidth="1"/>
    <col min="6142" max="6142" width="13.85546875" style="7" customWidth="1"/>
    <col min="6143" max="6143" width="12" style="7" bestFit="1" customWidth="1"/>
    <col min="6144" max="6144" width="8.140625" style="7" customWidth="1"/>
    <col min="6145" max="6145" width="22.7109375" style="7" customWidth="1"/>
    <col min="6146" max="6146" width="14.28515625" style="7" bestFit="1" customWidth="1"/>
    <col min="6147" max="6147" width="20.42578125" style="7" customWidth="1"/>
    <col min="6148" max="6148" width="22.85546875" style="7" bestFit="1" customWidth="1"/>
    <col min="6149" max="6149" width="19.42578125" style="7" bestFit="1" customWidth="1"/>
    <col min="6150" max="6150" width="12" style="7" bestFit="1" customWidth="1"/>
    <col min="6151" max="6393" width="13.42578125" style="7"/>
    <col min="6394" max="6394" width="17.7109375" style="7" customWidth="1"/>
    <col min="6395" max="6395" width="11.42578125" style="7" customWidth="1"/>
    <col min="6396" max="6396" width="44.7109375" style="7" customWidth="1"/>
    <col min="6397" max="6397" width="17.7109375" style="7" customWidth="1"/>
    <col min="6398" max="6398" width="13.85546875" style="7" customWidth="1"/>
    <col min="6399" max="6399" width="12" style="7" bestFit="1" customWidth="1"/>
    <col min="6400" max="6400" width="8.140625" style="7" customWidth="1"/>
    <col min="6401" max="6401" width="22.7109375" style="7" customWidth="1"/>
    <col min="6402" max="6402" width="14.28515625" style="7" bestFit="1" customWidth="1"/>
    <col min="6403" max="6403" width="20.42578125" style="7" customWidth="1"/>
    <col min="6404" max="6404" width="22.85546875" style="7" bestFit="1" customWidth="1"/>
    <col min="6405" max="6405" width="19.42578125" style="7" bestFit="1" customWidth="1"/>
    <col min="6406" max="6406" width="12" style="7" bestFit="1" customWidth="1"/>
    <col min="6407" max="6649" width="13.42578125" style="7"/>
    <col min="6650" max="6650" width="17.7109375" style="7" customWidth="1"/>
    <col min="6651" max="6651" width="11.42578125" style="7" customWidth="1"/>
    <col min="6652" max="6652" width="44.7109375" style="7" customWidth="1"/>
    <col min="6653" max="6653" width="17.7109375" style="7" customWidth="1"/>
    <col min="6654" max="6654" width="13.85546875" style="7" customWidth="1"/>
    <col min="6655" max="6655" width="12" style="7" bestFit="1" customWidth="1"/>
    <col min="6656" max="6656" width="8.140625" style="7" customWidth="1"/>
    <col min="6657" max="6657" width="22.7109375" style="7" customWidth="1"/>
    <col min="6658" max="6658" width="14.28515625" style="7" bestFit="1" customWidth="1"/>
    <col min="6659" max="6659" width="20.42578125" style="7" customWidth="1"/>
    <col min="6660" max="6660" width="22.85546875" style="7" bestFit="1" customWidth="1"/>
    <col min="6661" max="6661" width="19.42578125" style="7" bestFit="1" customWidth="1"/>
    <col min="6662" max="6662" width="12" style="7" bestFit="1" customWidth="1"/>
    <col min="6663" max="6905" width="13.42578125" style="7"/>
    <col min="6906" max="6906" width="17.7109375" style="7" customWidth="1"/>
    <col min="6907" max="6907" width="11.42578125" style="7" customWidth="1"/>
    <col min="6908" max="6908" width="44.7109375" style="7" customWidth="1"/>
    <col min="6909" max="6909" width="17.7109375" style="7" customWidth="1"/>
    <col min="6910" max="6910" width="13.85546875" style="7" customWidth="1"/>
    <col min="6911" max="6911" width="12" style="7" bestFit="1" customWidth="1"/>
    <col min="6912" max="6912" width="8.140625" style="7" customWidth="1"/>
    <col min="6913" max="6913" width="22.7109375" style="7" customWidth="1"/>
    <col min="6914" max="6914" width="14.28515625" style="7" bestFit="1" customWidth="1"/>
    <col min="6915" max="6915" width="20.42578125" style="7" customWidth="1"/>
    <col min="6916" max="6916" width="22.85546875" style="7" bestFit="1" customWidth="1"/>
    <col min="6917" max="6917" width="19.42578125" style="7" bestFit="1" customWidth="1"/>
    <col min="6918" max="6918" width="12" style="7" bestFit="1" customWidth="1"/>
    <col min="6919" max="7161" width="13.42578125" style="7"/>
    <col min="7162" max="7162" width="17.7109375" style="7" customWidth="1"/>
    <col min="7163" max="7163" width="11.42578125" style="7" customWidth="1"/>
    <col min="7164" max="7164" width="44.7109375" style="7" customWidth="1"/>
    <col min="7165" max="7165" width="17.7109375" style="7" customWidth="1"/>
    <col min="7166" max="7166" width="13.85546875" style="7" customWidth="1"/>
    <col min="7167" max="7167" width="12" style="7" bestFit="1" customWidth="1"/>
    <col min="7168" max="7168" width="8.140625" style="7" customWidth="1"/>
    <col min="7169" max="7169" width="22.7109375" style="7" customWidth="1"/>
    <col min="7170" max="7170" width="14.28515625" style="7" bestFit="1" customWidth="1"/>
    <col min="7171" max="7171" width="20.42578125" style="7" customWidth="1"/>
    <col min="7172" max="7172" width="22.85546875" style="7" bestFit="1" customWidth="1"/>
    <col min="7173" max="7173" width="19.42578125" style="7" bestFit="1" customWidth="1"/>
    <col min="7174" max="7174" width="12" style="7" bestFit="1" customWidth="1"/>
    <col min="7175" max="7417" width="13.42578125" style="7"/>
    <col min="7418" max="7418" width="17.7109375" style="7" customWidth="1"/>
    <col min="7419" max="7419" width="11.42578125" style="7" customWidth="1"/>
    <col min="7420" max="7420" width="44.7109375" style="7" customWidth="1"/>
    <col min="7421" max="7421" width="17.7109375" style="7" customWidth="1"/>
    <col min="7422" max="7422" width="13.85546875" style="7" customWidth="1"/>
    <col min="7423" max="7423" width="12" style="7" bestFit="1" customWidth="1"/>
    <col min="7424" max="7424" width="8.140625" style="7" customWidth="1"/>
    <col min="7425" max="7425" width="22.7109375" style="7" customWidth="1"/>
    <col min="7426" max="7426" width="14.28515625" style="7" bestFit="1" customWidth="1"/>
    <col min="7427" max="7427" width="20.42578125" style="7" customWidth="1"/>
    <col min="7428" max="7428" width="22.85546875" style="7" bestFit="1" customWidth="1"/>
    <col min="7429" max="7429" width="19.42578125" style="7" bestFit="1" customWidth="1"/>
    <col min="7430" max="7430" width="12" style="7" bestFit="1" customWidth="1"/>
    <col min="7431" max="7673" width="13.42578125" style="7"/>
    <col min="7674" max="7674" width="17.7109375" style="7" customWidth="1"/>
    <col min="7675" max="7675" width="11.42578125" style="7" customWidth="1"/>
    <col min="7676" max="7676" width="44.7109375" style="7" customWidth="1"/>
    <col min="7677" max="7677" width="17.7109375" style="7" customWidth="1"/>
    <col min="7678" max="7678" width="13.85546875" style="7" customWidth="1"/>
    <col min="7679" max="7679" width="12" style="7" bestFit="1" customWidth="1"/>
    <col min="7680" max="7680" width="8.140625" style="7" customWidth="1"/>
    <col min="7681" max="7681" width="22.7109375" style="7" customWidth="1"/>
    <col min="7682" max="7682" width="14.28515625" style="7" bestFit="1" customWidth="1"/>
    <col min="7683" max="7683" width="20.42578125" style="7" customWidth="1"/>
    <col min="7684" max="7684" width="22.85546875" style="7" bestFit="1" customWidth="1"/>
    <col min="7685" max="7685" width="19.42578125" style="7" bestFit="1" customWidth="1"/>
    <col min="7686" max="7686" width="12" style="7" bestFit="1" customWidth="1"/>
    <col min="7687" max="7929" width="13.42578125" style="7"/>
    <col min="7930" max="7930" width="17.7109375" style="7" customWidth="1"/>
    <col min="7931" max="7931" width="11.42578125" style="7" customWidth="1"/>
    <col min="7932" max="7932" width="44.7109375" style="7" customWidth="1"/>
    <col min="7933" max="7933" width="17.7109375" style="7" customWidth="1"/>
    <col min="7934" max="7934" width="13.85546875" style="7" customWidth="1"/>
    <col min="7935" max="7935" width="12" style="7" bestFit="1" customWidth="1"/>
    <col min="7936" max="7936" width="8.140625" style="7" customWidth="1"/>
    <col min="7937" max="7937" width="22.7109375" style="7" customWidth="1"/>
    <col min="7938" max="7938" width="14.28515625" style="7" bestFit="1" customWidth="1"/>
    <col min="7939" max="7939" width="20.42578125" style="7" customWidth="1"/>
    <col min="7940" max="7940" width="22.85546875" style="7" bestFit="1" customWidth="1"/>
    <col min="7941" max="7941" width="19.42578125" style="7" bestFit="1" customWidth="1"/>
    <col min="7942" max="7942" width="12" style="7" bestFit="1" customWidth="1"/>
    <col min="7943" max="8185" width="13.42578125" style="7"/>
    <col min="8186" max="8186" width="17.7109375" style="7" customWidth="1"/>
    <col min="8187" max="8187" width="11.42578125" style="7" customWidth="1"/>
    <col min="8188" max="8188" width="44.7109375" style="7" customWidth="1"/>
    <col min="8189" max="8189" width="17.7109375" style="7" customWidth="1"/>
    <col min="8190" max="8190" width="13.85546875" style="7" customWidth="1"/>
    <col min="8191" max="8191" width="12" style="7" bestFit="1" customWidth="1"/>
    <col min="8192" max="8192" width="8.140625" style="7" customWidth="1"/>
    <col min="8193" max="8193" width="22.7109375" style="7" customWidth="1"/>
    <col min="8194" max="8194" width="14.28515625" style="7" bestFit="1" customWidth="1"/>
    <col min="8195" max="8195" width="20.42578125" style="7" customWidth="1"/>
    <col min="8196" max="8196" width="22.85546875" style="7" bestFit="1" customWidth="1"/>
    <col min="8197" max="8197" width="19.42578125" style="7" bestFit="1" customWidth="1"/>
    <col min="8198" max="8198" width="12" style="7" bestFit="1" customWidth="1"/>
    <col min="8199" max="8441" width="13.42578125" style="7"/>
    <col min="8442" max="8442" width="17.7109375" style="7" customWidth="1"/>
    <col min="8443" max="8443" width="11.42578125" style="7" customWidth="1"/>
    <col min="8444" max="8444" width="44.7109375" style="7" customWidth="1"/>
    <col min="8445" max="8445" width="17.7109375" style="7" customWidth="1"/>
    <col min="8446" max="8446" width="13.85546875" style="7" customWidth="1"/>
    <col min="8447" max="8447" width="12" style="7" bestFit="1" customWidth="1"/>
    <col min="8448" max="8448" width="8.140625" style="7" customWidth="1"/>
    <col min="8449" max="8449" width="22.7109375" style="7" customWidth="1"/>
    <col min="8450" max="8450" width="14.28515625" style="7" bestFit="1" customWidth="1"/>
    <col min="8451" max="8451" width="20.42578125" style="7" customWidth="1"/>
    <col min="8452" max="8452" width="22.85546875" style="7" bestFit="1" customWidth="1"/>
    <col min="8453" max="8453" width="19.42578125" style="7" bestFit="1" customWidth="1"/>
    <col min="8454" max="8454" width="12" style="7" bestFit="1" customWidth="1"/>
    <col min="8455" max="8697" width="13.42578125" style="7"/>
    <col min="8698" max="8698" width="17.7109375" style="7" customWidth="1"/>
    <col min="8699" max="8699" width="11.42578125" style="7" customWidth="1"/>
    <col min="8700" max="8700" width="44.7109375" style="7" customWidth="1"/>
    <col min="8701" max="8701" width="17.7109375" style="7" customWidth="1"/>
    <col min="8702" max="8702" width="13.85546875" style="7" customWidth="1"/>
    <col min="8703" max="8703" width="12" style="7" bestFit="1" customWidth="1"/>
    <col min="8704" max="8704" width="8.140625" style="7" customWidth="1"/>
    <col min="8705" max="8705" width="22.7109375" style="7" customWidth="1"/>
    <col min="8706" max="8706" width="14.28515625" style="7" bestFit="1" customWidth="1"/>
    <col min="8707" max="8707" width="20.42578125" style="7" customWidth="1"/>
    <col min="8708" max="8708" width="22.85546875" style="7" bestFit="1" customWidth="1"/>
    <col min="8709" max="8709" width="19.42578125" style="7" bestFit="1" customWidth="1"/>
    <col min="8710" max="8710" width="12" style="7" bestFit="1" customWidth="1"/>
    <col min="8711" max="8953" width="13.42578125" style="7"/>
    <col min="8954" max="8954" width="17.7109375" style="7" customWidth="1"/>
    <col min="8955" max="8955" width="11.42578125" style="7" customWidth="1"/>
    <col min="8956" max="8956" width="44.7109375" style="7" customWidth="1"/>
    <col min="8957" max="8957" width="17.7109375" style="7" customWidth="1"/>
    <col min="8958" max="8958" width="13.85546875" style="7" customWidth="1"/>
    <col min="8959" max="8959" width="12" style="7" bestFit="1" customWidth="1"/>
    <col min="8960" max="8960" width="8.140625" style="7" customWidth="1"/>
    <col min="8961" max="8961" width="22.7109375" style="7" customWidth="1"/>
    <col min="8962" max="8962" width="14.28515625" style="7" bestFit="1" customWidth="1"/>
    <col min="8963" max="8963" width="20.42578125" style="7" customWidth="1"/>
    <col min="8964" max="8964" width="22.85546875" style="7" bestFit="1" customWidth="1"/>
    <col min="8965" max="8965" width="19.42578125" style="7" bestFit="1" customWidth="1"/>
    <col min="8966" max="8966" width="12" style="7" bestFit="1" customWidth="1"/>
    <col min="8967" max="9209" width="13.42578125" style="7"/>
    <col min="9210" max="9210" width="17.7109375" style="7" customWidth="1"/>
    <col min="9211" max="9211" width="11.42578125" style="7" customWidth="1"/>
    <col min="9212" max="9212" width="44.7109375" style="7" customWidth="1"/>
    <col min="9213" max="9213" width="17.7109375" style="7" customWidth="1"/>
    <col min="9214" max="9214" width="13.85546875" style="7" customWidth="1"/>
    <col min="9215" max="9215" width="12" style="7" bestFit="1" customWidth="1"/>
    <col min="9216" max="9216" width="8.140625" style="7" customWidth="1"/>
    <col min="9217" max="9217" width="22.7109375" style="7" customWidth="1"/>
    <col min="9218" max="9218" width="14.28515625" style="7" bestFit="1" customWidth="1"/>
    <col min="9219" max="9219" width="20.42578125" style="7" customWidth="1"/>
    <col min="9220" max="9220" width="22.85546875" style="7" bestFit="1" customWidth="1"/>
    <col min="9221" max="9221" width="19.42578125" style="7" bestFit="1" customWidth="1"/>
    <col min="9222" max="9222" width="12" style="7" bestFit="1" customWidth="1"/>
    <col min="9223" max="9465" width="13.42578125" style="7"/>
    <col min="9466" max="9466" width="17.7109375" style="7" customWidth="1"/>
    <col min="9467" max="9467" width="11.42578125" style="7" customWidth="1"/>
    <col min="9468" max="9468" width="44.7109375" style="7" customWidth="1"/>
    <col min="9469" max="9469" width="17.7109375" style="7" customWidth="1"/>
    <col min="9470" max="9470" width="13.85546875" style="7" customWidth="1"/>
    <col min="9471" max="9471" width="12" style="7" bestFit="1" customWidth="1"/>
    <col min="9472" max="9472" width="8.140625" style="7" customWidth="1"/>
    <col min="9473" max="9473" width="22.7109375" style="7" customWidth="1"/>
    <col min="9474" max="9474" width="14.28515625" style="7" bestFit="1" customWidth="1"/>
    <col min="9475" max="9475" width="20.42578125" style="7" customWidth="1"/>
    <col min="9476" max="9476" width="22.85546875" style="7" bestFit="1" customWidth="1"/>
    <col min="9477" max="9477" width="19.42578125" style="7" bestFit="1" customWidth="1"/>
    <col min="9478" max="9478" width="12" style="7" bestFit="1" customWidth="1"/>
    <col min="9479" max="9721" width="13.42578125" style="7"/>
    <col min="9722" max="9722" width="17.7109375" style="7" customWidth="1"/>
    <col min="9723" max="9723" width="11.42578125" style="7" customWidth="1"/>
    <col min="9724" max="9724" width="44.7109375" style="7" customWidth="1"/>
    <col min="9725" max="9725" width="17.7109375" style="7" customWidth="1"/>
    <col min="9726" max="9726" width="13.85546875" style="7" customWidth="1"/>
    <col min="9727" max="9727" width="12" style="7" bestFit="1" customWidth="1"/>
    <col min="9728" max="9728" width="8.140625" style="7" customWidth="1"/>
    <col min="9729" max="9729" width="22.7109375" style="7" customWidth="1"/>
    <col min="9730" max="9730" width="14.28515625" style="7" bestFit="1" customWidth="1"/>
    <col min="9731" max="9731" width="20.42578125" style="7" customWidth="1"/>
    <col min="9732" max="9732" width="22.85546875" style="7" bestFit="1" customWidth="1"/>
    <col min="9733" max="9733" width="19.42578125" style="7" bestFit="1" customWidth="1"/>
    <col min="9734" max="9734" width="12" style="7" bestFit="1" customWidth="1"/>
    <col min="9735" max="9977" width="13.42578125" style="7"/>
    <col min="9978" max="9978" width="17.7109375" style="7" customWidth="1"/>
    <col min="9979" max="9979" width="11.42578125" style="7" customWidth="1"/>
    <col min="9980" max="9980" width="44.7109375" style="7" customWidth="1"/>
    <col min="9981" max="9981" width="17.7109375" style="7" customWidth="1"/>
    <col min="9982" max="9982" width="13.85546875" style="7" customWidth="1"/>
    <col min="9983" max="9983" width="12" style="7" bestFit="1" customWidth="1"/>
    <col min="9984" max="9984" width="8.140625" style="7" customWidth="1"/>
    <col min="9985" max="9985" width="22.7109375" style="7" customWidth="1"/>
    <col min="9986" max="9986" width="14.28515625" style="7" bestFit="1" customWidth="1"/>
    <col min="9987" max="9987" width="20.42578125" style="7" customWidth="1"/>
    <col min="9988" max="9988" width="22.85546875" style="7" bestFit="1" customWidth="1"/>
    <col min="9989" max="9989" width="19.42578125" style="7" bestFit="1" customWidth="1"/>
    <col min="9990" max="9990" width="12" style="7" bestFit="1" customWidth="1"/>
    <col min="9991" max="10233" width="13.42578125" style="7"/>
    <col min="10234" max="10234" width="17.7109375" style="7" customWidth="1"/>
    <col min="10235" max="10235" width="11.42578125" style="7" customWidth="1"/>
    <col min="10236" max="10236" width="44.7109375" style="7" customWidth="1"/>
    <col min="10237" max="10237" width="17.7109375" style="7" customWidth="1"/>
    <col min="10238" max="10238" width="13.85546875" style="7" customWidth="1"/>
    <col min="10239" max="10239" width="12" style="7" bestFit="1" customWidth="1"/>
    <col min="10240" max="10240" width="8.140625" style="7" customWidth="1"/>
    <col min="10241" max="10241" width="22.7109375" style="7" customWidth="1"/>
    <col min="10242" max="10242" width="14.28515625" style="7" bestFit="1" customWidth="1"/>
    <col min="10243" max="10243" width="20.42578125" style="7" customWidth="1"/>
    <col min="10244" max="10244" width="22.85546875" style="7" bestFit="1" customWidth="1"/>
    <col min="10245" max="10245" width="19.42578125" style="7" bestFit="1" customWidth="1"/>
    <col min="10246" max="10246" width="12" style="7" bestFit="1" customWidth="1"/>
    <col min="10247" max="10489" width="13.42578125" style="7"/>
    <col min="10490" max="10490" width="17.7109375" style="7" customWidth="1"/>
    <col min="10491" max="10491" width="11.42578125" style="7" customWidth="1"/>
    <col min="10492" max="10492" width="44.7109375" style="7" customWidth="1"/>
    <col min="10493" max="10493" width="17.7109375" style="7" customWidth="1"/>
    <col min="10494" max="10494" width="13.85546875" style="7" customWidth="1"/>
    <col min="10495" max="10495" width="12" style="7" bestFit="1" customWidth="1"/>
    <col min="10496" max="10496" width="8.140625" style="7" customWidth="1"/>
    <col min="10497" max="10497" width="22.7109375" style="7" customWidth="1"/>
    <col min="10498" max="10498" width="14.28515625" style="7" bestFit="1" customWidth="1"/>
    <col min="10499" max="10499" width="20.42578125" style="7" customWidth="1"/>
    <col min="10500" max="10500" width="22.85546875" style="7" bestFit="1" customWidth="1"/>
    <col min="10501" max="10501" width="19.42578125" style="7" bestFit="1" customWidth="1"/>
    <col min="10502" max="10502" width="12" style="7" bestFit="1" customWidth="1"/>
    <col min="10503" max="10745" width="13.42578125" style="7"/>
    <col min="10746" max="10746" width="17.7109375" style="7" customWidth="1"/>
    <col min="10747" max="10747" width="11.42578125" style="7" customWidth="1"/>
    <col min="10748" max="10748" width="44.7109375" style="7" customWidth="1"/>
    <col min="10749" max="10749" width="17.7109375" style="7" customWidth="1"/>
    <col min="10750" max="10750" width="13.85546875" style="7" customWidth="1"/>
    <col min="10751" max="10751" width="12" style="7" bestFit="1" customWidth="1"/>
    <col min="10752" max="10752" width="8.140625" style="7" customWidth="1"/>
    <col min="10753" max="10753" width="22.7109375" style="7" customWidth="1"/>
    <col min="10754" max="10754" width="14.28515625" style="7" bestFit="1" customWidth="1"/>
    <col min="10755" max="10755" width="20.42578125" style="7" customWidth="1"/>
    <col min="10756" max="10756" width="22.85546875" style="7" bestFit="1" customWidth="1"/>
    <col min="10757" max="10757" width="19.42578125" style="7" bestFit="1" customWidth="1"/>
    <col min="10758" max="10758" width="12" style="7" bestFit="1" customWidth="1"/>
    <col min="10759" max="11001" width="13.42578125" style="7"/>
    <col min="11002" max="11002" width="17.7109375" style="7" customWidth="1"/>
    <col min="11003" max="11003" width="11.42578125" style="7" customWidth="1"/>
    <col min="11004" max="11004" width="44.7109375" style="7" customWidth="1"/>
    <col min="11005" max="11005" width="17.7109375" style="7" customWidth="1"/>
    <col min="11006" max="11006" width="13.85546875" style="7" customWidth="1"/>
    <col min="11007" max="11007" width="12" style="7" bestFit="1" customWidth="1"/>
    <col min="11008" max="11008" width="8.140625" style="7" customWidth="1"/>
    <col min="11009" max="11009" width="22.7109375" style="7" customWidth="1"/>
    <col min="11010" max="11010" width="14.28515625" style="7" bestFit="1" customWidth="1"/>
    <col min="11011" max="11011" width="20.42578125" style="7" customWidth="1"/>
    <col min="11012" max="11012" width="22.85546875" style="7" bestFit="1" customWidth="1"/>
    <col min="11013" max="11013" width="19.42578125" style="7" bestFit="1" customWidth="1"/>
    <col min="11014" max="11014" width="12" style="7" bestFit="1" customWidth="1"/>
    <col min="11015" max="11257" width="13.42578125" style="7"/>
    <col min="11258" max="11258" width="17.7109375" style="7" customWidth="1"/>
    <col min="11259" max="11259" width="11.42578125" style="7" customWidth="1"/>
    <col min="11260" max="11260" width="44.7109375" style="7" customWidth="1"/>
    <col min="11261" max="11261" width="17.7109375" style="7" customWidth="1"/>
    <col min="11262" max="11262" width="13.85546875" style="7" customWidth="1"/>
    <col min="11263" max="11263" width="12" style="7" bestFit="1" customWidth="1"/>
    <col min="11264" max="11264" width="8.140625" style="7" customWidth="1"/>
    <col min="11265" max="11265" width="22.7109375" style="7" customWidth="1"/>
    <col min="11266" max="11266" width="14.28515625" style="7" bestFit="1" customWidth="1"/>
    <col min="11267" max="11267" width="20.42578125" style="7" customWidth="1"/>
    <col min="11268" max="11268" width="22.85546875" style="7" bestFit="1" customWidth="1"/>
    <col min="11269" max="11269" width="19.42578125" style="7" bestFit="1" customWidth="1"/>
    <col min="11270" max="11270" width="12" style="7" bestFit="1" customWidth="1"/>
    <col min="11271" max="11513" width="13.42578125" style="7"/>
    <col min="11514" max="11514" width="17.7109375" style="7" customWidth="1"/>
    <col min="11515" max="11515" width="11.42578125" style="7" customWidth="1"/>
    <col min="11516" max="11516" width="44.7109375" style="7" customWidth="1"/>
    <col min="11517" max="11517" width="17.7109375" style="7" customWidth="1"/>
    <col min="11518" max="11518" width="13.85546875" style="7" customWidth="1"/>
    <col min="11519" max="11519" width="12" style="7" bestFit="1" customWidth="1"/>
    <col min="11520" max="11520" width="8.140625" style="7" customWidth="1"/>
    <col min="11521" max="11521" width="22.7109375" style="7" customWidth="1"/>
    <col min="11522" max="11522" width="14.28515625" style="7" bestFit="1" customWidth="1"/>
    <col min="11523" max="11523" width="20.42578125" style="7" customWidth="1"/>
    <col min="11524" max="11524" width="22.85546875" style="7" bestFit="1" customWidth="1"/>
    <col min="11525" max="11525" width="19.42578125" style="7" bestFit="1" customWidth="1"/>
    <col min="11526" max="11526" width="12" style="7" bestFit="1" customWidth="1"/>
    <col min="11527" max="11769" width="13.42578125" style="7"/>
    <col min="11770" max="11770" width="17.7109375" style="7" customWidth="1"/>
    <col min="11771" max="11771" width="11.42578125" style="7" customWidth="1"/>
    <col min="11772" max="11772" width="44.7109375" style="7" customWidth="1"/>
    <col min="11773" max="11773" width="17.7109375" style="7" customWidth="1"/>
    <col min="11774" max="11774" width="13.85546875" style="7" customWidth="1"/>
    <col min="11775" max="11775" width="12" style="7" bestFit="1" customWidth="1"/>
    <col min="11776" max="11776" width="8.140625" style="7" customWidth="1"/>
    <col min="11777" max="11777" width="22.7109375" style="7" customWidth="1"/>
    <col min="11778" max="11778" width="14.28515625" style="7" bestFit="1" customWidth="1"/>
    <col min="11779" max="11779" width="20.42578125" style="7" customWidth="1"/>
    <col min="11780" max="11780" width="22.85546875" style="7" bestFit="1" customWidth="1"/>
    <col min="11781" max="11781" width="19.42578125" style="7" bestFit="1" customWidth="1"/>
    <col min="11782" max="11782" width="12" style="7" bestFit="1" customWidth="1"/>
    <col min="11783" max="12025" width="13.42578125" style="7"/>
    <col min="12026" max="12026" width="17.7109375" style="7" customWidth="1"/>
    <col min="12027" max="12027" width="11.42578125" style="7" customWidth="1"/>
    <col min="12028" max="12028" width="44.7109375" style="7" customWidth="1"/>
    <col min="12029" max="12029" width="17.7109375" style="7" customWidth="1"/>
    <col min="12030" max="12030" width="13.85546875" style="7" customWidth="1"/>
    <col min="12031" max="12031" width="12" style="7" bestFit="1" customWidth="1"/>
    <col min="12032" max="12032" width="8.140625" style="7" customWidth="1"/>
    <col min="12033" max="12033" width="22.7109375" style="7" customWidth="1"/>
    <col min="12034" max="12034" width="14.28515625" style="7" bestFit="1" customWidth="1"/>
    <col min="12035" max="12035" width="20.42578125" style="7" customWidth="1"/>
    <col min="12036" max="12036" width="22.85546875" style="7" bestFit="1" customWidth="1"/>
    <col min="12037" max="12037" width="19.42578125" style="7" bestFit="1" customWidth="1"/>
    <col min="12038" max="12038" width="12" style="7" bestFit="1" customWidth="1"/>
    <col min="12039" max="12281" width="13.42578125" style="7"/>
    <col min="12282" max="12282" width="17.7109375" style="7" customWidth="1"/>
    <col min="12283" max="12283" width="11.42578125" style="7" customWidth="1"/>
    <col min="12284" max="12284" width="44.7109375" style="7" customWidth="1"/>
    <col min="12285" max="12285" width="17.7109375" style="7" customWidth="1"/>
    <col min="12286" max="12286" width="13.85546875" style="7" customWidth="1"/>
    <col min="12287" max="12287" width="12" style="7" bestFit="1" customWidth="1"/>
    <col min="12288" max="12288" width="8.140625" style="7" customWidth="1"/>
    <col min="12289" max="12289" width="22.7109375" style="7" customWidth="1"/>
    <col min="12290" max="12290" width="14.28515625" style="7" bestFit="1" customWidth="1"/>
    <col min="12291" max="12291" width="20.42578125" style="7" customWidth="1"/>
    <col min="12292" max="12292" width="22.85546875" style="7" bestFit="1" customWidth="1"/>
    <col min="12293" max="12293" width="19.42578125" style="7" bestFit="1" customWidth="1"/>
    <col min="12294" max="12294" width="12" style="7" bestFit="1" customWidth="1"/>
    <col min="12295" max="12537" width="13.42578125" style="7"/>
    <col min="12538" max="12538" width="17.7109375" style="7" customWidth="1"/>
    <col min="12539" max="12539" width="11.42578125" style="7" customWidth="1"/>
    <col min="12540" max="12540" width="44.7109375" style="7" customWidth="1"/>
    <col min="12541" max="12541" width="17.7109375" style="7" customWidth="1"/>
    <col min="12542" max="12542" width="13.85546875" style="7" customWidth="1"/>
    <col min="12543" max="12543" width="12" style="7" bestFit="1" customWidth="1"/>
    <col min="12544" max="12544" width="8.140625" style="7" customWidth="1"/>
    <col min="12545" max="12545" width="22.7109375" style="7" customWidth="1"/>
    <col min="12546" max="12546" width="14.28515625" style="7" bestFit="1" customWidth="1"/>
    <col min="12547" max="12547" width="20.42578125" style="7" customWidth="1"/>
    <col min="12548" max="12548" width="22.85546875" style="7" bestFit="1" customWidth="1"/>
    <col min="12549" max="12549" width="19.42578125" style="7" bestFit="1" customWidth="1"/>
    <col min="12550" max="12550" width="12" style="7" bestFit="1" customWidth="1"/>
    <col min="12551" max="12793" width="13.42578125" style="7"/>
    <col min="12794" max="12794" width="17.7109375" style="7" customWidth="1"/>
    <col min="12795" max="12795" width="11.42578125" style="7" customWidth="1"/>
    <col min="12796" max="12796" width="44.7109375" style="7" customWidth="1"/>
    <col min="12797" max="12797" width="17.7109375" style="7" customWidth="1"/>
    <col min="12798" max="12798" width="13.85546875" style="7" customWidth="1"/>
    <col min="12799" max="12799" width="12" style="7" bestFit="1" customWidth="1"/>
    <col min="12800" max="12800" width="8.140625" style="7" customWidth="1"/>
    <col min="12801" max="12801" width="22.7109375" style="7" customWidth="1"/>
    <col min="12802" max="12802" width="14.28515625" style="7" bestFit="1" customWidth="1"/>
    <col min="12803" max="12803" width="20.42578125" style="7" customWidth="1"/>
    <col min="12804" max="12804" width="22.85546875" style="7" bestFit="1" customWidth="1"/>
    <col min="12805" max="12805" width="19.42578125" style="7" bestFit="1" customWidth="1"/>
    <col min="12806" max="12806" width="12" style="7" bestFit="1" customWidth="1"/>
    <col min="12807" max="13049" width="13.42578125" style="7"/>
    <col min="13050" max="13050" width="17.7109375" style="7" customWidth="1"/>
    <col min="13051" max="13051" width="11.42578125" style="7" customWidth="1"/>
    <col min="13052" max="13052" width="44.7109375" style="7" customWidth="1"/>
    <col min="13053" max="13053" width="17.7109375" style="7" customWidth="1"/>
    <col min="13054" max="13054" width="13.85546875" style="7" customWidth="1"/>
    <col min="13055" max="13055" width="12" style="7" bestFit="1" customWidth="1"/>
    <col min="13056" max="13056" width="8.140625" style="7" customWidth="1"/>
    <col min="13057" max="13057" width="22.7109375" style="7" customWidth="1"/>
    <col min="13058" max="13058" width="14.28515625" style="7" bestFit="1" customWidth="1"/>
    <col min="13059" max="13059" width="20.42578125" style="7" customWidth="1"/>
    <col min="13060" max="13060" width="22.85546875" style="7" bestFit="1" customWidth="1"/>
    <col min="13061" max="13061" width="19.42578125" style="7" bestFit="1" customWidth="1"/>
    <col min="13062" max="13062" width="12" style="7" bestFit="1" customWidth="1"/>
    <col min="13063" max="13305" width="13.42578125" style="7"/>
    <col min="13306" max="13306" width="17.7109375" style="7" customWidth="1"/>
    <col min="13307" max="13307" width="11.42578125" style="7" customWidth="1"/>
    <col min="13308" max="13308" width="44.7109375" style="7" customWidth="1"/>
    <col min="13309" max="13309" width="17.7109375" style="7" customWidth="1"/>
    <col min="13310" max="13310" width="13.85546875" style="7" customWidth="1"/>
    <col min="13311" max="13311" width="12" style="7" bestFit="1" customWidth="1"/>
    <col min="13312" max="13312" width="8.140625" style="7" customWidth="1"/>
    <col min="13313" max="13313" width="22.7109375" style="7" customWidth="1"/>
    <col min="13314" max="13314" width="14.28515625" style="7" bestFit="1" customWidth="1"/>
    <col min="13315" max="13315" width="20.42578125" style="7" customWidth="1"/>
    <col min="13316" max="13316" width="22.85546875" style="7" bestFit="1" customWidth="1"/>
    <col min="13317" max="13317" width="19.42578125" style="7" bestFit="1" customWidth="1"/>
    <col min="13318" max="13318" width="12" style="7" bestFit="1" customWidth="1"/>
    <col min="13319" max="13561" width="13.42578125" style="7"/>
    <col min="13562" max="13562" width="17.7109375" style="7" customWidth="1"/>
    <col min="13563" max="13563" width="11.42578125" style="7" customWidth="1"/>
    <col min="13564" max="13564" width="44.7109375" style="7" customWidth="1"/>
    <col min="13565" max="13565" width="17.7109375" style="7" customWidth="1"/>
    <col min="13566" max="13566" width="13.85546875" style="7" customWidth="1"/>
    <col min="13567" max="13567" width="12" style="7" bestFit="1" customWidth="1"/>
    <col min="13568" max="13568" width="8.140625" style="7" customWidth="1"/>
    <col min="13569" max="13569" width="22.7109375" style="7" customWidth="1"/>
    <col min="13570" max="13570" width="14.28515625" style="7" bestFit="1" customWidth="1"/>
    <col min="13571" max="13571" width="20.42578125" style="7" customWidth="1"/>
    <col min="13572" max="13572" width="22.85546875" style="7" bestFit="1" customWidth="1"/>
    <col min="13573" max="13573" width="19.42578125" style="7" bestFit="1" customWidth="1"/>
    <col min="13574" max="13574" width="12" style="7" bestFit="1" customWidth="1"/>
    <col min="13575" max="13817" width="13.42578125" style="7"/>
    <col min="13818" max="13818" width="17.7109375" style="7" customWidth="1"/>
    <col min="13819" max="13819" width="11.42578125" style="7" customWidth="1"/>
    <col min="13820" max="13820" width="44.7109375" style="7" customWidth="1"/>
    <col min="13821" max="13821" width="17.7109375" style="7" customWidth="1"/>
    <col min="13822" max="13822" width="13.85546875" style="7" customWidth="1"/>
    <col min="13823" max="13823" width="12" style="7" bestFit="1" customWidth="1"/>
    <col min="13824" max="13824" width="8.140625" style="7" customWidth="1"/>
    <col min="13825" max="13825" width="22.7109375" style="7" customWidth="1"/>
    <col min="13826" max="13826" width="14.28515625" style="7" bestFit="1" customWidth="1"/>
    <col min="13827" max="13827" width="20.42578125" style="7" customWidth="1"/>
    <col min="13828" max="13828" width="22.85546875" style="7" bestFit="1" customWidth="1"/>
    <col min="13829" max="13829" width="19.42578125" style="7" bestFit="1" customWidth="1"/>
    <col min="13830" max="13830" width="12" style="7" bestFit="1" customWidth="1"/>
    <col min="13831" max="14073" width="13.42578125" style="7"/>
    <col min="14074" max="14074" width="17.7109375" style="7" customWidth="1"/>
    <col min="14075" max="14075" width="11.42578125" style="7" customWidth="1"/>
    <col min="14076" max="14076" width="44.7109375" style="7" customWidth="1"/>
    <col min="14077" max="14077" width="17.7109375" style="7" customWidth="1"/>
    <col min="14078" max="14078" width="13.85546875" style="7" customWidth="1"/>
    <col min="14079" max="14079" width="12" style="7" bestFit="1" customWidth="1"/>
    <col min="14080" max="14080" width="8.140625" style="7" customWidth="1"/>
    <col min="14081" max="14081" width="22.7109375" style="7" customWidth="1"/>
    <col min="14082" max="14082" width="14.28515625" style="7" bestFit="1" customWidth="1"/>
    <col min="14083" max="14083" width="20.42578125" style="7" customWidth="1"/>
    <col min="14084" max="14084" width="22.85546875" style="7" bestFit="1" customWidth="1"/>
    <col min="14085" max="14085" width="19.42578125" style="7" bestFit="1" customWidth="1"/>
    <col min="14086" max="14086" width="12" style="7" bestFit="1" customWidth="1"/>
    <col min="14087" max="14329" width="13.42578125" style="7"/>
    <col min="14330" max="14330" width="17.7109375" style="7" customWidth="1"/>
    <col min="14331" max="14331" width="11.42578125" style="7" customWidth="1"/>
    <col min="14332" max="14332" width="44.7109375" style="7" customWidth="1"/>
    <col min="14333" max="14333" width="17.7109375" style="7" customWidth="1"/>
    <col min="14334" max="14334" width="13.85546875" style="7" customWidth="1"/>
    <col min="14335" max="14335" width="12" style="7" bestFit="1" customWidth="1"/>
    <col min="14336" max="14336" width="8.140625" style="7" customWidth="1"/>
    <col min="14337" max="14337" width="22.7109375" style="7" customWidth="1"/>
    <col min="14338" max="14338" width="14.28515625" style="7" bestFit="1" customWidth="1"/>
    <col min="14339" max="14339" width="20.42578125" style="7" customWidth="1"/>
    <col min="14340" max="14340" width="22.85546875" style="7" bestFit="1" customWidth="1"/>
    <col min="14341" max="14341" width="19.42578125" style="7" bestFit="1" customWidth="1"/>
    <col min="14342" max="14342" width="12" style="7" bestFit="1" customWidth="1"/>
    <col min="14343" max="14585" width="13.42578125" style="7"/>
    <col min="14586" max="14586" width="17.7109375" style="7" customWidth="1"/>
    <col min="14587" max="14587" width="11.42578125" style="7" customWidth="1"/>
    <col min="14588" max="14588" width="44.7109375" style="7" customWidth="1"/>
    <col min="14589" max="14589" width="17.7109375" style="7" customWidth="1"/>
    <col min="14590" max="14590" width="13.85546875" style="7" customWidth="1"/>
    <col min="14591" max="14591" width="12" style="7" bestFit="1" customWidth="1"/>
    <col min="14592" max="14592" width="8.140625" style="7" customWidth="1"/>
    <col min="14593" max="14593" width="22.7109375" style="7" customWidth="1"/>
    <col min="14594" max="14594" width="14.28515625" style="7" bestFit="1" customWidth="1"/>
    <col min="14595" max="14595" width="20.42578125" style="7" customWidth="1"/>
    <col min="14596" max="14596" width="22.85546875" style="7" bestFit="1" customWidth="1"/>
    <col min="14597" max="14597" width="19.42578125" style="7" bestFit="1" customWidth="1"/>
    <col min="14598" max="14598" width="12" style="7" bestFit="1" customWidth="1"/>
    <col min="14599" max="14841" width="13.42578125" style="7"/>
    <col min="14842" max="14842" width="17.7109375" style="7" customWidth="1"/>
    <col min="14843" max="14843" width="11.42578125" style="7" customWidth="1"/>
    <col min="14844" max="14844" width="44.7109375" style="7" customWidth="1"/>
    <col min="14845" max="14845" width="17.7109375" style="7" customWidth="1"/>
    <col min="14846" max="14846" width="13.85546875" style="7" customWidth="1"/>
    <col min="14847" max="14847" width="12" style="7" bestFit="1" customWidth="1"/>
    <col min="14848" max="14848" width="8.140625" style="7" customWidth="1"/>
    <col min="14849" max="14849" width="22.7109375" style="7" customWidth="1"/>
    <col min="14850" max="14850" width="14.28515625" style="7" bestFit="1" customWidth="1"/>
    <col min="14851" max="14851" width="20.42578125" style="7" customWidth="1"/>
    <col min="14852" max="14852" width="22.85546875" style="7" bestFit="1" customWidth="1"/>
    <col min="14853" max="14853" width="19.42578125" style="7" bestFit="1" customWidth="1"/>
    <col min="14854" max="14854" width="12" style="7" bestFit="1" customWidth="1"/>
    <col min="14855" max="15097" width="13.42578125" style="7"/>
    <col min="15098" max="15098" width="17.7109375" style="7" customWidth="1"/>
    <col min="15099" max="15099" width="11.42578125" style="7" customWidth="1"/>
    <col min="15100" max="15100" width="44.7109375" style="7" customWidth="1"/>
    <col min="15101" max="15101" width="17.7109375" style="7" customWidth="1"/>
    <col min="15102" max="15102" width="13.85546875" style="7" customWidth="1"/>
    <col min="15103" max="15103" width="12" style="7" bestFit="1" customWidth="1"/>
    <col min="15104" max="15104" width="8.140625" style="7" customWidth="1"/>
    <col min="15105" max="15105" width="22.7109375" style="7" customWidth="1"/>
    <col min="15106" max="15106" width="14.28515625" style="7" bestFit="1" customWidth="1"/>
    <col min="15107" max="15107" width="20.42578125" style="7" customWidth="1"/>
    <col min="15108" max="15108" width="22.85546875" style="7" bestFit="1" customWidth="1"/>
    <col min="15109" max="15109" width="19.42578125" style="7" bestFit="1" customWidth="1"/>
    <col min="15110" max="15110" width="12" style="7" bestFit="1" customWidth="1"/>
    <col min="15111" max="15353" width="13.42578125" style="7"/>
    <col min="15354" max="15354" width="17.7109375" style="7" customWidth="1"/>
    <col min="15355" max="15355" width="11.42578125" style="7" customWidth="1"/>
    <col min="15356" max="15356" width="44.7109375" style="7" customWidth="1"/>
    <col min="15357" max="15357" width="17.7109375" style="7" customWidth="1"/>
    <col min="15358" max="15358" width="13.85546875" style="7" customWidth="1"/>
    <col min="15359" max="15359" width="12" style="7" bestFit="1" customWidth="1"/>
    <col min="15360" max="15360" width="8.140625" style="7" customWidth="1"/>
    <col min="15361" max="15361" width="22.7109375" style="7" customWidth="1"/>
    <col min="15362" max="15362" width="14.28515625" style="7" bestFit="1" customWidth="1"/>
    <col min="15363" max="15363" width="20.42578125" style="7" customWidth="1"/>
    <col min="15364" max="15364" width="22.85546875" style="7" bestFit="1" customWidth="1"/>
    <col min="15365" max="15365" width="19.42578125" style="7" bestFit="1" customWidth="1"/>
    <col min="15366" max="15366" width="12" style="7" bestFit="1" customWidth="1"/>
    <col min="15367" max="15609" width="13.42578125" style="7"/>
    <col min="15610" max="15610" width="17.7109375" style="7" customWidth="1"/>
    <col min="15611" max="15611" width="11.42578125" style="7" customWidth="1"/>
    <col min="15612" max="15612" width="44.7109375" style="7" customWidth="1"/>
    <col min="15613" max="15613" width="17.7109375" style="7" customWidth="1"/>
    <col min="15614" max="15614" width="13.85546875" style="7" customWidth="1"/>
    <col min="15615" max="15615" width="12" style="7" bestFit="1" customWidth="1"/>
    <col min="15616" max="15616" width="8.140625" style="7" customWidth="1"/>
    <col min="15617" max="15617" width="22.7109375" style="7" customWidth="1"/>
    <col min="15618" max="15618" width="14.28515625" style="7" bestFit="1" customWidth="1"/>
    <col min="15619" max="15619" width="20.42578125" style="7" customWidth="1"/>
    <col min="15620" max="15620" width="22.85546875" style="7" bestFit="1" customWidth="1"/>
    <col min="15621" max="15621" width="19.42578125" style="7" bestFit="1" customWidth="1"/>
    <col min="15622" max="15622" width="12" style="7" bestFit="1" customWidth="1"/>
    <col min="15623" max="15865" width="13.42578125" style="7"/>
    <col min="15866" max="15866" width="17.7109375" style="7" customWidth="1"/>
    <col min="15867" max="15867" width="11.42578125" style="7" customWidth="1"/>
    <col min="15868" max="15868" width="44.7109375" style="7" customWidth="1"/>
    <col min="15869" max="15869" width="17.7109375" style="7" customWidth="1"/>
    <col min="15870" max="15870" width="13.85546875" style="7" customWidth="1"/>
    <col min="15871" max="15871" width="12" style="7" bestFit="1" customWidth="1"/>
    <col min="15872" max="15872" width="8.140625" style="7" customWidth="1"/>
    <col min="15873" max="15873" width="22.7109375" style="7" customWidth="1"/>
    <col min="15874" max="15874" width="14.28515625" style="7" bestFit="1" customWidth="1"/>
    <col min="15875" max="15875" width="20.42578125" style="7" customWidth="1"/>
    <col min="15876" max="15876" width="22.85546875" style="7" bestFit="1" customWidth="1"/>
    <col min="15877" max="15877" width="19.42578125" style="7" bestFit="1" customWidth="1"/>
    <col min="15878" max="15878" width="12" style="7" bestFit="1" customWidth="1"/>
    <col min="15879" max="16121" width="13.42578125" style="7"/>
    <col min="16122" max="16122" width="17.7109375" style="7" customWidth="1"/>
    <col min="16123" max="16123" width="11.42578125" style="7" customWidth="1"/>
    <col min="16124" max="16124" width="44.7109375" style="7" customWidth="1"/>
    <col min="16125" max="16125" width="17.7109375" style="7" customWidth="1"/>
    <col min="16126" max="16126" width="13.85546875" style="7" customWidth="1"/>
    <col min="16127" max="16127" width="12" style="7" bestFit="1" customWidth="1"/>
    <col min="16128" max="16128" width="8.140625" style="7" customWidth="1"/>
    <col min="16129" max="16129" width="22.7109375" style="7" customWidth="1"/>
    <col min="16130" max="16130" width="14.28515625" style="7" bestFit="1" customWidth="1"/>
    <col min="16131" max="16131" width="20.42578125" style="7" customWidth="1"/>
    <col min="16132" max="16132" width="22.85546875" style="7" bestFit="1" customWidth="1"/>
    <col min="16133" max="16133" width="19.42578125" style="7" bestFit="1" customWidth="1"/>
    <col min="16134" max="16134" width="12" style="7" bestFit="1" customWidth="1"/>
    <col min="16135" max="16384" width="13.42578125" style="7"/>
  </cols>
  <sheetData>
    <row r="1" spans="2:14" ht="56.25" customHeight="1" thickBot="1" x14ac:dyDescent="0.4">
      <c r="C1" s="250" t="s">
        <v>53</v>
      </c>
      <c r="D1" s="251"/>
      <c r="E1" s="251"/>
      <c r="F1" s="251"/>
      <c r="G1" s="251"/>
      <c r="H1" s="251"/>
      <c r="I1" s="251"/>
      <c r="J1" s="251"/>
      <c r="K1" s="251"/>
      <c r="L1" s="251"/>
      <c r="M1" s="252"/>
      <c r="N1" s="79"/>
    </row>
    <row r="2" spans="2:14" s="11" customFormat="1" ht="37.5" thickBot="1" x14ac:dyDescent="0.35">
      <c r="B2" s="129" t="s">
        <v>88</v>
      </c>
      <c r="C2" s="8" t="s">
        <v>0</v>
      </c>
      <c r="D2" s="257">
        <f>Payroll!C2</f>
        <v>0</v>
      </c>
      <c r="E2" s="258"/>
      <c r="F2" s="259"/>
      <c r="G2" s="186"/>
      <c r="H2" s="187"/>
      <c r="I2" s="9"/>
      <c r="J2" s="9"/>
      <c r="K2" s="9"/>
      <c r="L2" s="9"/>
      <c r="M2" s="10"/>
      <c r="N2" s="80"/>
    </row>
    <row r="3" spans="2:14" s="11" customFormat="1" ht="21" thickBot="1" x14ac:dyDescent="0.35">
      <c r="C3" s="12"/>
      <c r="D3" s="13"/>
      <c r="E3" s="13"/>
      <c r="F3" s="13"/>
      <c r="G3" s="13"/>
      <c r="H3" s="13"/>
      <c r="I3" s="113"/>
      <c r="J3" s="13"/>
      <c r="K3" s="13"/>
      <c r="L3" s="13"/>
      <c r="M3" s="14"/>
      <c r="N3" s="80"/>
    </row>
    <row r="4" spans="2:14" ht="55.5" thickBot="1" x14ac:dyDescent="0.35">
      <c r="B4" s="130" t="s">
        <v>89</v>
      </c>
      <c r="C4" s="15" t="s">
        <v>1</v>
      </c>
      <c r="D4" s="253">
        <f>Payroll!C4</f>
        <v>0</v>
      </c>
      <c r="E4" s="254"/>
      <c r="F4" s="255"/>
      <c r="G4" s="16"/>
      <c r="H4" s="17"/>
      <c r="I4" s="17"/>
      <c r="J4" s="17"/>
      <c r="K4" s="17"/>
      <c r="L4" s="17"/>
      <c r="M4" s="18"/>
      <c r="N4" s="79"/>
    </row>
    <row r="5" spans="2:14" ht="19.5" thickBot="1" x14ac:dyDescent="0.35">
      <c r="C5" s="19"/>
      <c r="D5" s="17"/>
      <c r="E5" s="17"/>
      <c r="F5" s="17"/>
      <c r="G5" s="17"/>
      <c r="H5" s="17"/>
      <c r="I5" s="17"/>
      <c r="J5" s="17"/>
      <c r="K5" s="6"/>
      <c r="L5" s="17"/>
      <c r="M5" s="18"/>
      <c r="N5" s="79"/>
    </row>
    <row r="6" spans="2:14" ht="19.5" thickBot="1" x14ac:dyDescent="0.35">
      <c r="C6" s="15" t="s">
        <v>65</v>
      </c>
      <c r="D6" s="253">
        <f>Payroll!C6</f>
        <v>0</v>
      </c>
      <c r="E6" s="254"/>
      <c r="F6" s="255"/>
      <c r="G6" s="16"/>
      <c r="H6" s="17"/>
      <c r="I6" s="17"/>
      <c r="J6" s="17"/>
      <c r="K6" s="17"/>
      <c r="L6" s="17"/>
      <c r="M6" s="18"/>
      <c r="N6" s="79"/>
    </row>
    <row r="7" spans="2:14" ht="19.5" thickBot="1" x14ac:dyDescent="0.35">
      <c r="C7" s="19"/>
      <c r="D7" s="17"/>
      <c r="E7" s="17"/>
      <c r="F7" s="17"/>
      <c r="G7" s="17"/>
      <c r="H7" s="17"/>
      <c r="I7" s="17"/>
      <c r="J7" s="17"/>
      <c r="K7" s="6"/>
      <c r="L7" s="17"/>
      <c r="M7" s="18"/>
      <c r="N7" s="79"/>
    </row>
    <row r="8" spans="2:14" ht="19.5" thickBot="1" x14ac:dyDescent="0.35">
      <c r="C8" s="15" t="s">
        <v>2</v>
      </c>
      <c r="D8" s="188">
        <f>Payroll!C8</f>
        <v>0</v>
      </c>
      <c r="E8" s="17"/>
      <c r="F8" s="21" t="s">
        <v>64</v>
      </c>
      <c r="G8" s="21"/>
      <c r="H8" s="153"/>
      <c r="I8" s="165">
        <v>41090</v>
      </c>
      <c r="J8" s="21"/>
      <c r="K8" s="21"/>
      <c r="L8" s="17"/>
      <c r="M8" s="18"/>
      <c r="N8" s="79"/>
    </row>
    <row r="9" spans="2:14" ht="19.5" thickBot="1" x14ac:dyDescent="0.35">
      <c r="C9" s="19"/>
      <c r="D9" s="17"/>
      <c r="E9" s="17"/>
      <c r="F9" s="21"/>
      <c r="G9" s="21"/>
      <c r="H9" s="21"/>
      <c r="I9" s="21"/>
      <c r="J9" s="21"/>
      <c r="K9" s="21"/>
      <c r="L9" s="17"/>
      <c r="M9" s="18"/>
      <c r="N9" s="79"/>
    </row>
    <row r="10" spans="2:14" ht="19.5" thickBot="1" x14ac:dyDescent="0.35">
      <c r="C10" s="19" t="s">
        <v>3</v>
      </c>
      <c r="D10" s="189">
        <f>Payroll!C10</f>
        <v>0</v>
      </c>
      <c r="E10" s="17"/>
      <c r="F10" s="21" t="s">
        <v>5</v>
      </c>
      <c r="G10" s="21"/>
      <c r="H10" s="166">
        <f>(($D$10-$D$12)/365.25)</f>
        <v>0</v>
      </c>
      <c r="I10" s="152" t="s">
        <v>6</v>
      </c>
      <c r="J10" s="21"/>
      <c r="K10" s="21"/>
      <c r="L10" s="17"/>
      <c r="M10" s="18"/>
      <c r="N10" s="79"/>
    </row>
    <row r="11" spans="2:14" ht="19.5" thickBot="1" x14ac:dyDescent="0.35">
      <c r="C11" s="19"/>
      <c r="D11" s="17"/>
      <c r="E11" s="17"/>
      <c r="F11" s="21"/>
      <c r="G11" s="21"/>
      <c r="H11" s="21"/>
      <c r="I11" s="21"/>
      <c r="J11" s="154"/>
      <c r="K11" s="21"/>
      <c r="L11" s="17"/>
      <c r="M11" s="18"/>
      <c r="N11" s="79"/>
    </row>
    <row r="12" spans="2:14" ht="19.5" thickBot="1" x14ac:dyDescent="0.35">
      <c r="C12" s="19" t="s">
        <v>4</v>
      </c>
      <c r="D12" s="189">
        <f>Payroll!C12</f>
        <v>0</v>
      </c>
      <c r="E12" s="17"/>
      <c r="F12" s="21" t="s">
        <v>63</v>
      </c>
      <c r="G12" s="21"/>
      <c r="H12" s="166">
        <f>(($D$10-$D$12)/365.25)+(($I$8-$D$10)/365.25)</f>
        <v>112.49828884325804</v>
      </c>
      <c r="I12" s="152" t="s">
        <v>6</v>
      </c>
      <c r="J12" s="21"/>
      <c r="K12" s="21"/>
      <c r="L12" s="17"/>
      <c r="M12" s="18"/>
      <c r="N12" s="79"/>
    </row>
    <row r="13" spans="2:14" ht="19.5" thickBot="1" x14ac:dyDescent="0.35">
      <c r="C13" s="19"/>
      <c r="D13" s="17"/>
      <c r="E13" s="17"/>
      <c r="F13" s="21"/>
      <c r="G13" s="21"/>
      <c r="H13" s="21"/>
      <c r="I13" s="21"/>
      <c r="J13" s="21"/>
      <c r="K13" s="21"/>
      <c r="L13" s="17"/>
      <c r="M13" s="18"/>
      <c r="N13" s="79"/>
    </row>
    <row r="14" spans="2:14" ht="19.5" thickBot="1" x14ac:dyDescent="0.35">
      <c r="C14" s="19" t="s">
        <v>7</v>
      </c>
      <c r="D14" s="189">
        <f>Payroll!C14</f>
        <v>0</v>
      </c>
      <c r="E14" s="17"/>
      <c r="F14" s="21" t="s">
        <v>8</v>
      </c>
      <c r="G14" s="21"/>
      <c r="H14" s="152">
        <f>TRUNC((D10-D14)/365)</f>
        <v>0</v>
      </c>
      <c r="I14" s="152" t="str">
        <f>IF((H14&lt;2),"Year","Years")</f>
        <v>Year</v>
      </c>
      <c r="J14" s="152">
        <f>ROUNDDOWN(((SUM((D10-D14)/365)-H14)*12),0)</f>
        <v>0</v>
      </c>
      <c r="K14" s="152" t="str">
        <f>IF((J14=1),"Month","Months")</f>
        <v>Months</v>
      </c>
      <c r="L14" s="17"/>
      <c r="M14" s="18"/>
      <c r="N14" s="79"/>
    </row>
    <row r="15" spans="2:14" ht="70.5" customHeight="1" thickBot="1" x14ac:dyDescent="0.35">
      <c r="C15" s="19"/>
      <c r="D15" s="17"/>
      <c r="E15" s="17"/>
      <c r="F15" s="21"/>
      <c r="G15" s="21"/>
      <c r="H15" s="20" t="str">
        <f>IF($H$12&lt;65," ","Caution - employee is over 65 years old!")</f>
        <v>Caution - employee is over 65 years old!</v>
      </c>
      <c r="I15" s="20" t="str">
        <f>IF($J$15&gt;=5," ","Caution - LSL payment may NOT apply!")</f>
        <v>Caution - LSL payment may NOT apply!</v>
      </c>
      <c r="J15" s="21">
        <f>H14+(J14/12)</f>
        <v>0</v>
      </c>
      <c r="K15" s="21"/>
      <c r="L15" s="17"/>
      <c r="M15" s="18"/>
      <c r="N15" s="79"/>
    </row>
    <row r="16" spans="2:14" ht="19.5" thickBot="1" x14ac:dyDescent="0.35">
      <c r="C16" s="22" t="s">
        <v>9</v>
      </c>
      <c r="D16" s="190">
        <f>Payroll!C17</f>
        <v>0</v>
      </c>
      <c r="E16" s="17"/>
      <c r="F16" s="21"/>
      <c r="G16" s="21"/>
      <c r="H16" s="21"/>
      <c r="I16" s="153"/>
      <c r="J16" s="153"/>
      <c r="K16" s="21"/>
      <c r="L16" s="17"/>
      <c r="M16" s="18"/>
      <c r="N16" s="79"/>
    </row>
    <row r="17" spans="3:14" ht="19.5" thickBot="1" x14ac:dyDescent="0.35">
      <c r="C17" s="19"/>
      <c r="D17" s="17"/>
      <c r="E17" s="17"/>
      <c r="F17" s="17"/>
      <c r="G17" s="17"/>
      <c r="H17" s="17"/>
      <c r="I17" s="17"/>
      <c r="J17" s="17"/>
      <c r="K17" s="17"/>
      <c r="L17" s="17"/>
      <c r="M17" s="18"/>
      <c r="N17" s="79"/>
    </row>
    <row r="18" spans="3:14" ht="19.5" thickBot="1" x14ac:dyDescent="0.35">
      <c r="C18" s="15" t="s">
        <v>10</v>
      </c>
      <c r="D18" s="190">
        <f>Payroll!C19</f>
        <v>0</v>
      </c>
      <c r="E18" s="176" t="s">
        <v>11</v>
      </c>
      <c r="F18" s="17"/>
      <c r="G18" s="17"/>
      <c r="H18" s="17"/>
      <c r="I18" s="17"/>
      <c r="J18" s="17"/>
      <c r="K18" s="17"/>
      <c r="L18" s="17"/>
      <c r="M18" s="18"/>
      <c r="N18" s="79"/>
    </row>
    <row r="19" spans="3:14" ht="19.5" thickBot="1" x14ac:dyDescent="0.35">
      <c r="C19" s="19"/>
      <c r="D19" s="17"/>
      <c r="E19" s="17"/>
      <c r="F19" s="17"/>
      <c r="G19" s="17"/>
      <c r="H19" s="17"/>
      <c r="I19" s="17"/>
      <c r="J19" s="17"/>
      <c r="K19" s="17"/>
      <c r="L19" s="17"/>
      <c r="M19" s="18"/>
      <c r="N19" s="79"/>
    </row>
    <row r="20" spans="3:14" ht="19.5" thickBot="1" x14ac:dyDescent="0.35">
      <c r="C20" s="15" t="s">
        <v>12</v>
      </c>
      <c r="D20" s="177">
        <f>D16*D18</f>
        <v>0</v>
      </c>
      <c r="E20" s="176" t="s">
        <v>13</v>
      </c>
      <c r="F20" s="17"/>
      <c r="G20" s="17"/>
      <c r="H20" s="17"/>
      <c r="I20" s="17"/>
      <c r="J20" s="17"/>
      <c r="K20" s="17"/>
      <c r="L20" s="17"/>
      <c r="M20" s="18"/>
      <c r="N20" s="79"/>
    </row>
    <row r="21" spans="3:14" ht="36.75" customHeight="1" thickBot="1" x14ac:dyDescent="0.35">
      <c r="C21" s="171" t="s">
        <v>97</v>
      </c>
      <c r="D21" s="190">
        <f>Payroll!C22</f>
        <v>0</v>
      </c>
      <c r="E21" s="176" t="s">
        <v>13</v>
      </c>
      <c r="F21" s="17"/>
      <c r="G21" s="17"/>
      <c r="H21" s="17"/>
      <c r="I21" s="17"/>
      <c r="J21" s="21"/>
      <c r="K21" s="17"/>
      <c r="L21" s="17"/>
      <c r="M21" s="18"/>
      <c r="N21" s="79"/>
    </row>
    <row r="22" spans="3:14" ht="19.5" thickBot="1" x14ac:dyDescent="0.35">
      <c r="C22" s="19" t="s">
        <v>14</v>
      </c>
      <c r="D22" s="177">
        <f>SUM(D20:D21)</f>
        <v>0</v>
      </c>
      <c r="E22" s="176" t="s">
        <v>13</v>
      </c>
      <c r="F22" s="17"/>
      <c r="G22" s="17"/>
      <c r="H22" s="17"/>
      <c r="I22" s="17"/>
      <c r="J22" s="17"/>
      <c r="K22" s="17"/>
      <c r="L22" s="17"/>
      <c r="M22" s="18"/>
      <c r="N22" s="79"/>
    </row>
    <row r="23" spans="3:14" x14ac:dyDescent="0.3">
      <c r="C23" s="19"/>
      <c r="D23" s="17"/>
      <c r="E23" s="17"/>
      <c r="F23" s="17"/>
      <c r="G23" s="17"/>
      <c r="H23" s="17"/>
      <c r="I23" s="17"/>
      <c r="J23" s="17"/>
      <c r="K23" s="17"/>
      <c r="L23" s="17"/>
      <c r="M23" s="18"/>
      <c r="N23" s="79"/>
    </row>
    <row r="24" spans="3:14" x14ac:dyDescent="0.3">
      <c r="C24" s="19"/>
      <c r="D24" s="17"/>
      <c r="E24" s="17"/>
      <c r="F24" s="17"/>
      <c r="G24" s="17"/>
      <c r="H24" s="17"/>
      <c r="I24" s="17"/>
      <c r="J24" s="17"/>
      <c r="K24" s="17"/>
      <c r="L24" s="17"/>
      <c r="M24" s="18"/>
      <c r="N24" s="79"/>
    </row>
    <row r="25" spans="3:14" ht="19.5" thickBot="1" x14ac:dyDescent="0.35">
      <c r="C25" s="23"/>
      <c r="D25" s="24"/>
      <c r="E25" s="24"/>
      <c r="F25" s="24"/>
      <c r="G25" s="24"/>
      <c r="H25" s="24"/>
      <c r="I25" s="24"/>
      <c r="J25" s="24"/>
      <c r="K25" s="24"/>
      <c r="L25" s="17"/>
      <c r="M25" s="18"/>
      <c r="N25" s="79"/>
    </row>
    <row r="26" spans="3:14" ht="57.75" thickTop="1" thickBot="1" x14ac:dyDescent="0.35">
      <c r="C26" s="19"/>
      <c r="D26" s="17"/>
      <c r="E26" s="17"/>
      <c r="F26" s="17"/>
      <c r="G26" s="17"/>
      <c r="H26" s="17"/>
      <c r="I26" s="17"/>
      <c r="J26" s="17"/>
      <c r="K26" s="17"/>
      <c r="L26" s="140" t="s">
        <v>15</v>
      </c>
      <c r="M26" s="92" t="s">
        <v>16</v>
      </c>
      <c r="N26" s="87" t="s">
        <v>85</v>
      </c>
    </row>
    <row r="27" spans="3:14" x14ac:dyDescent="0.3">
      <c r="C27" s="19"/>
      <c r="D27" s="17"/>
      <c r="E27" s="25"/>
      <c r="F27" s="17"/>
      <c r="G27" s="17"/>
      <c r="H27" s="17"/>
      <c r="I27" s="17"/>
      <c r="J27" s="17"/>
      <c r="K27" s="17"/>
      <c r="L27" s="26"/>
      <c r="M27" s="36"/>
      <c r="N27" s="79"/>
    </row>
    <row r="28" spans="3:14" x14ac:dyDescent="0.3">
      <c r="C28" s="286" t="s">
        <v>17</v>
      </c>
      <c r="D28" s="287"/>
      <c r="E28" s="287"/>
      <c r="F28" s="287"/>
      <c r="G28" s="287"/>
      <c r="H28" s="287"/>
      <c r="I28" s="287"/>
      <c r="J28" s="287"/>
      <c r="K28" s="288"/>
      <c r="L28" s="308"/>
      <c r="M28" s="309"/>
      <c r="N28" s="79"/>
    </row>
    <row r="29" spans="3:14" s="138" customFormat="1" x14ac:dyDescent="0.3">
      <c r="C29" s="19"/>
      <c r="D29" s="17"/>
      <c r="E29" s="17"/>
      <c r="F29" s="17"/>
      <c r="G29" s="17"/>
      <c r="H29" s="17"/>
      <c r="I29" s="17"/>
      <c r="J29" s="17"/>
      <c r="K29" s="17"/>
      <c r="L29" s="26"/>
      <c r="M29" s="36"/>
      <c r="N29" s="141"/>
    </row>
    <row r="30" spans="3:14" s="138" customFormat="1" x14ac:dyDescent="0.3">
      <c r="C30" s="19" t="s">
        <v>18</v>
      </c>
      <c r="D30" s="17"/>
      <c r="E30" s="17"/>
      <c r="F30" s="17"/>
      <c r="G30" s="17"/>
      <c r="H30" s="17"/>
      <c r="I30" s="17"/>
      <c r="J30" s="17"/>
      <c r="K30" s="17"/>
      <c r="L30" s="26"/>
      <c r="M30" s="36"/>
      <c r="N30" s="141"/>
    </row>
    <row r="31" spans="3:14" s="138" customFormat="1" ht="19.5" thickBot="1" x14ac:dyDescent="0.35">
      <c r="C31" s="19"/>
      <c r="D31" s="17"/>
      <c r="E31" s="17"/>
      <c r="F31" s="17"/>
      <c r="G31" s="17"/>
      <c r="H31" s="21"/>
      <c r="I31" s="21"/>
      <c r="J31" s="21"/>
      <c r="K31" s="21"/>
      <c r="L31" s="26"/>
      <c r="M31" s="36"/>
      <c r="N31" s="141"/>
    </row>
    <row r="32" spans="3:14" s="138" customFormat="1" ht="19.5" thickBot="1" x14ac:dyDescent="0.35">
      <c r="C32" s="19" t="s">
        <v>19</v>
      </c>
      <c r="D32" s="28"/>
      <c r="E32" s="190">
        <f>Payroll!D33</f>
        <v>0</v>
      </c>
      <c r="F32" s="17" t="s">
        <v>20</v>
      </c>
      <c r="G32" s="17"/>
      <c r="H32" s="155" t="s">
        <v>21</v>
      </c>
      <c r="I32" s="158">
        <f>+D18</f>
        <v>0</v>
      </c>
      <c r="J32" s="156" t="s">
        <v>22</v>
      </c>
      <c r="K32" s="167">
        <f>ROUND((I32*E32),2)</f>
        <v>0</v>
      </c>
      <c r="L32" s="168"/>
      <c r="M32" s="36"/>
      <c r="N32" s="141"/>
    </row>
    <row r="33" spans="3:14" s="138" customFormat="1" ht="19.5" thickBot="1" x14ac:dyDescent="0.35">
      <c r="C33" s="19" t="s">
        <v>23</v>
      </c>
      <c r="D33" s="28"/>
      <c r="E33" s="190">
        <f>Payroll!D34</f>
        <v>0</v>
      </c>
      <c r="F33" s="17" t="s">
        <v>20</v>
      </c>
      <c r="G33" s="17"/>
      <c r="H33" s="155" t="s">
        <v>21</v>
      </c>
      <c r="I33" s="158">
        <f>+D18</f>
        <v>0</v>
      </c>
      <c r="J33" s="155" t="s">
        <v>22</v>
      </c>
      <c r="K33" s="167">
        <f>ROUND((I33*E33),2)</f>
        <v>0</v>
      </c>
      <c r="L33" s="169">
        <f>Payroll!J33</f>
        <v>0</v>
      </c>
      <c r="M33" s="88"/>
      <c r="N33" s="142" t="s">
        <v>83</v>
      </c>
    </row>
    <row r="34" spans="3:14" s="138" customFormat="1" ht="19.5" thickBot="1" x14ac:dyDescent="0.35">
      <c r="C34" s="19"/>
      <c r="D34" s="33"/>
      <c r="E34" s="17"/>
      <c r="F34" s="17"/>
      <c r="G34" s="20" t="s">
        <v>87</v>
      </c>
      <c r="H34" s="21"/>
      <c r="I34" s="157" t="s">
        <v>24</v>
      </c>
      <c r="J34" s="155" t="s">
        <v>25</v>
      </c>
      <c r="K34" s="148">
        <v>0.315</v>
      </c>
      <c r="L34" s="168"/>
      <c r="M34" s="144">
        <f>Payroll!L35</f>
        <v>0</v>
      </c>
      <c r="N34" s="141"/>
    </row>
    <row r="35" spans="3:14" s="138" customFormat="1" ht="19.5" thickBot="1" x14ac:dyDescent="0.35">
      <c r="C35" s="19" t="s">
        <v>48</v>
      </c>
      <c r="D35" s="33"/>
      <c r="E35" s="190">
        <f>Payroll!D36</f>
        <v>0</v>
      </c>
      <c r="F35" s="17" t="s">
        <v>20</v>
      </c>
      <c r="G35" s="191">
        <f>Payroll!F34</f>
        <v>0.17499999999999999</v>
      </c>
      <c r="H35" s="155" t="s">
        <v>21</v>
      </c>
      <c r="I35" s="158">
        <f>G35*D18</f>
        <v>0</v>
      </c>
      <c r="J35" s="155" t="s">
        <v>22</v>
      </c>
      <c r="K35" s="167">
        <f>ROUND((I35*E35),2)</f>
        <v>0</v>
      </c>
      <c r="L35" s="292">
        <f>Payroll!J34</f>
        <v>0</v>
      </c>
      <c r="M35" s="88"/>
      <c r="N35" s="141"/>
    </row>
    <row r="36" spans="3:14" s="138" customFormat="1" ht="66.75" customHeight="1" thickBot="1" x14ac:dyDescent="0.35">
      <c r="C36" s="19"/>
      <c r="D36" s="33"/>
      <c r="E36" s="37"/>
      <c r="F36" s="17"/>
      <c r="G36" s="17"/>
      <c r="H36" s="155"/>
      <c r="I36" s="158"/>
      <c r="J36" s="143" t="s">
        <v>47</v>
      </c>
      <c r="K36" s="167">
        <f>Payroll!J37</f>
        <v>0</v>
      </c>
      <c r="L36" s="54"/>
      <c r="M36" s="36"/>
      <c r="N36" s="141"/>
    </row>
    <row r="37" spans="3:14" s="138" customFormat="1" ht="19.5" thickBot="1" x14ac:dyDescent="0.35">
      <c r="C37" s="19"/>
      <c r="D37" s="33"/>
      <c r="E37" s="37"/>
      <c r="F37" s="17"/>
      <c r="G37" s="17"/>
      <c r="H37" s="155"/>
      <c r="I37" s="158"/>
      <c r="J37" s="155"/>
      <c r="K37" s="167">
        <f>K35-K36</f>
        <v>0</v>
      </c>
      <c r="L37" s="144">
        <f>SUM(L33:L36)</f>
        <v>0</v>
      </c>
      <c r="M37" s="88"/>
      <c r="N37" s="142" t="s">
        <v>83</v>
      </c>
    </row>
    <row r="38" spans="3:14" s="138" customFormat="1" ht="19.5" thickBot="1" x14ac:dyDescent="0.35">
      <c r="C38" s="19"/>
      <c r="D38" s="33"/>
      <c r="E38" s="37"/>
      <c r="F38" s="17"/>
      <c r="G38" s="17"/>
      <c r="H38" s="155"/>
      <c r="I38" s="21" t="s">
        <v>24</v>
      </c>
      <c r="J38" s="155" t="s">
        <v>25</v>
      </c>
      <c r="K38" s="21" t="s">
        <v>26</v>
      </c>
      <c r="L38" s="168"/>
      <c r="M38" s="144">
        <f>SUM(M34:M37)</f>
        <v>0</v>
      </c>
      <c r="N38" s="141"/>
    </row>
    <row r="39" spans="3:14" s="138" customFormat="1" x14ac:dyDescent="0.3">
      <c r="C39" s="19"/>
      <c r="D39" s="33"/>
      <c r="E39" s="17"/>
      <c r="F39" s="17"/>
      <c r="G39" s="145"/>
      <c r="H39" s="21"/>
      <c r="I39" s="153"/>
      <c r="J39" s="153"/>
      <c r="K39" s="153"/>
      <c r="L39" s="168"/>
      <c r="M39" s="36"/>
      <c r="N39" s="141"/>
    </row>
    <row r="40" spans="3:14" s="138" customFormat="1" x14ac:dyDescent="0.3">
      <c r="C40" s="19" t="s">
        <v>27</v>
      </c>
      <c r="D40" s="41"/>
      <c r="E40" s="17"/>
      <c r="F40" s="17"/>
      <c r="G40" s="17"/>
      <c r="H40" s="21"/>
      <c r="I40" s="157"/>
      <c r="J40" s="155"/>
      <c r="K40" s="155"/>
      <c r="L40" s="168"/>
      <c r="M40" s="36"/>
      <c r="N40" s="141"/>
    </row>
    <row r="41" spans="3:14" s="138" customFormat="1" ht="19.5" thickBot="1" x14ac:dyDescent="0.35">
      <c r="C41" s="19"/>
      <c r="D41" s="33"/>
      <c r="E41" s="17"/>
      <c r="F41" s="17"/>
      <c r="G41" s="17"/>
      <c r="H41" s="21"/>
      <c r="I41" s="21"/>
      <c r="J41" s="155"/>
      <c r="K41" s="21"/>
      <c r="L41" s="168"/>
      <c r="M41" s="36"/>
      <c r="N41" s="141"/>
    </row>
    <row r="42" spans="3:14" s="138" customFormat="1" ht="19.5" thickBot="1" x14ac:dyDescent="0.35">
      <c r="C42" s="19" t="s">
        <v>28</v>
      </c>
      <c r="D42" s="28"/>
      <c r="E42" s="190">
        <f>Payroll!D40</f>
        <v>0</v>
      </c>
      <c r="F42" s="17" t="s">
        <v>29</v>
      </c>
      <c r="G42" s="17"/>
      <c r="H42" s="155" t="s">
        <v>21</v>
      </c>
      <c r="I42" s="162">
        <f>D22</f>
        <v>0</v>
      </c>
      <c r="J42" s="155" t="s">
        <v>22</v>
      </c>
      <c r="K42" s="167">
        <f>ROUND((I42*E42),2)</f>
        <v>0</v>
      </c>
      <c r="L42" s="168">
        <f>Payroll!K40</f>
        <v>0</v>
      </c>
      <c r="M42" s="36"/>
      <c r="N42" s="142" t="s">
        <v>84</v>
      </c>
    </row>
    <row r="43" spans="3:14" s="138" customFormat="1" ht="19.5" thickBot="1" x14ac:dyDescent="0.35">
      <c r="C43" s="19"/>
      <c r="D43" s="33"/>
      <c r="E43" s="17"/>
      <c r="F43" s="17"/>
      <c r="G43" s="17"/>
      <c r="H43" s="21"/>
      <c r="I43" s="157" t="s">
        <v>24</v>
      </c>
      <c r="J43" s="256" t="s">
        <v>50</v>
      </c>
      <c r="K43" s="256"/>
      <c r="L43" s="170"/>
      <c r="M43" s="144">
        <f>Payroll!L41</f>
        <v>0</v>
      </c>
      <c r="N43" s="141"/>
    </row>
    <row r="44" spans="3:14" s="138" customFormat="1" ht="19.5" thickBot="1" x14ac:dyDescent="0.35">
      <c r="C44" s="19" t="s">
        <v>30</v>
      </c>
      <c r="D44" s="28"/>
      <c r="E44" s="190">
        <f>Payroll!D42</f>
        <v>0</v>
      </c>
      <c r="F44" s="17" t="s">
        <v>29</v>
      </c>
      <c r="G44" s="17"/>
      <c r="H44" s="155" t="s">
        <v>21</v>
      </c>
      <c r="I44" s="162">
        <f>D22</f>
        <v>0</v>
      </c>
      <c r="J44" s="155" t="s">
        <v>22</v>
      </c>
      <c r="K44" s="167">
        <f>ROUND((I44*E44),2)</f>
        <v>0</v>
      </c>
      <c r="L44" s="144">
        <f>Payroll!K42</f>
        <v>0</v>
      </c>
      <c r="M44" s="88"/>
      <c r="N44" s="142" t="s">
        <v>83</v>
      </c>
    </row>
    <row r="45" spans="3:14" s="138" customFormat="1" ht="19.5" thickBot="1" x14ac:dyDescent="0.35">
      <c r="C45" s="19"/>
      <c r="D45" s="17"/>
      <c r="E45" s="17"/>
      <c r="F45" s="17"/>
      <c r="G45" s="17"/>
      <c r="H45" s="21"/>
      <c r="I45" s="157" t="s">
        <v>24</v>
      </c>
      <c r="J45" s="155" t="s">
        <v>25</v>
      </c>
      <c r="K45" s="159">
        <v>0.315</v>
      </c>
      <c r="L45" s="26"/>
      <c r="M45" s="144">
        <f>Payroll!L43</f>
        <v>0</v>
      </c>
      <c r="N45" s="141"/>
    </row>
    <row r="46" spans="3:14" s="138" customFormat="1" ht="19.5" thickBot="1" x14ac:dyDescent="0.35">
      <c r="C46" s="19"/>
      <c r="D46" s="17"/>
      <c r="E46" s="17"/>
      <c r="F46" s="17"/>
      <c r="G46" s="17"/>
      <c r="H46" s="17"/>
      <c r="I46" s="17"/>
      <c r="J46" s="17"/>
      <c r="K46" s="17"/>
      <c r="L46" s="26"/>
      <c r="M46" s="36"/>
      <c r="N46" s="141"/>
    </row>
    <row r="47" spans="3:14" ht="19.5" thickBot="1" x14ac:dyDescent="0.35">
      <c r="C47" s="296" t="s">
        <v>31</v>
      </c>
      <c r="D47" s="297"/>
      <c r="E47" s="297"/>
      <c r="F47" s="297"/>
      <c r="G47" s="297"/>
      <c r="H47" s="297"/>
      <c r="I47" s="297"/>
      <c r="J47" s="297"/>
      <c r="K47" s="297"/>
      <c r="L47" s="298">
        <f>Payroll!K45</f>
        <v>0</v>
      </c>
      <c r="M47" s="298">
        <f>Payroll!L45</f>
        <v>0</v>
      </c>
      <c r="N47" s="79"/>
    </row>
    <row r="48" spans="3:14" hidden="1" x14ac:dyDescent="0.3">
      <c r="C48" s="19"/>
      <c r="D48" s="17"/>
      <c r="E48" s="17"/>
      <c r="F48" s="17"/>
      <c r="G48" s="17"/>
      <c r="H48" s="17"/>
      <c r="I48" s="17"/>
      <c r="J48" s="17"/>
      <c r="K48" s="17"/>
      <c r="L48" s="26"/>
      <c r="M48" s="36"/>
      <c r="N48" s="79"/>
    </row>
    <row r="49" spans="2:14" ht="19.5" hidden="1" thickBot="1" x14ac:dyDescent="0.35">
      <c r="C49" s="73"/>
      <c r="D49" s="74"/>
      <c r="E49" s="74"/>
      <c r="F49" s="74"/>
      <c r="G49" s="74"/>
      <c r="H49" s="74"/>
      <c r="I49" s="74"/>
      <c r="J49" s="74"/>
      <c r="K49" s="74"/>
      <c r="L49" s="109"/>
      <c r="M49" s="110"/>
      <c r="N49" s="79"/>
    </row>
    <row r="50" spans="2:14" x14ac:dyDescent="0.3">
      <c r="C50" s="47"/>
      <c r="D50" s="48"/>
      <c r="E50" s="48"/>
      <c r="F50" s="48"/>
      <c r="G50" s="48"/>
      <c r="H50" s="48"/>
      <c r="I50" s="48"/>
      <c r="J50" s="48"/>
      <c r="K50" s="48"/>
      <c r="L50" s="49"/>
      <c r="M50" s="50"/>
      <c r="N50" s="79"/>
    </row>
    <row r="51" spans="2:14" x14ac:dyDescent="0.3">
      <c r="C51" s="299" t="s">
        <v>32</v>
      </c>
      <c r="D51" s="300"/>
      <c r="E51" s="300"/>
      <c r="F51" s="300"/>
      <c r="G51" s="300"/>
      <c r="H51" s="300"/>
      <c r="I51" s="300"/>
      <c r="J51" s="300"/>
      <c r="K51" s="301"/>
      <c r="L51" s="302"/>
      <c r="M51" s="303"/>
      <c r="N51" s="79"/>
    </row>
    <row r="52" spans="2:14" ht="19.5" thickBot="1" x14ac:dyDescent="0.35">
      <c r="C52" s="19"/>
      <c r="D52" s="17"/>
      <c r="E52" s="17"/>
      <c r="F52" s="17"/>
      <c r="G52" s="17"/>
      <c r="H52" s="17"/>
      <c r="I52" s="17"/>
      <c r="J52" s="17"/>
      <c r="K52" s="17"/>
      <c r="L52" s="26"/>
      <c r="M52" s="36"/>
      <c r="N52" s="79"/>
    </row>
    <row r="53" spans="2:14" ht="19.5" thickBot="1" x14ac:dyDescent="0.35">
      <c r="C53" s="51" t="s">
        <v>81</v>
      </c>
      <c r="D53" s="17"/>
      <c r="E53" s="190">
        <f>Payroll!D51</f>
        <v>0</v>
      </c>
      <c r="F53" s="17" t="s">
        <v>29</v>
      </c>
      <c r="G53" s="17"/>
      <c r="H53" s="155" t="s">
        <v>21</v>
      </c>
      <c r="I53" s="162">
        <f>$D$20</f>
        <v>0</v>
      </c>
      <c r="J53" s="155" t="s">
        <v>22</v>
      </c>
      <c r="K53" s="167">
        <f>ROUND((I53*E53),2)</f>
        <v>0</v>
      </c>
      <c r="L53" s="54"/>
      <c r="M53" s="36"/>
      <c r="N53" s="79"/>
    </row>
    <row r="54" spans="2:14" ht="19.5" thickBot="1" x14ac:dyDescent="0.35">
      <c r="C54" s="172" t="s">
        <v>49</v>
      </c>
      <c r="D54" s="17"/>
      <c r="E54" s="190">
        <f>Payroll!D52</f>
        <v>0</v>
      </c>
      <c r="F54" s="17" t="s">
        <v>29</v>
      </c>
      <c r="G54" s="17"/>
      <c r="H54" s="155" t="s">
        <v>21</v>
      </c>
      <c r="I54" s="162">
        <f>D22</f>
        <v>0</v>
      </c>
      <c r="J54" s="155" t="s">
        <v>22</v>
      </c>
      <c r="K54" s="167">
        <f>ROUND((I54*E54),2)</f>
        <v>0</v>
      </c>
      <c r="L54" s="54"/>
      <c r="M54" s="36"/>
      <c r="N54" s="79"/>
    </row>
    <row r="55" spans="2:14" ht="19.5" thickBot="1" x14ac:dyDescent="0.35">
      <c r="C55" s="52" t="s">
        <v>33</v>
      </c>
      <c r="D55" s="17"/>
      <c r="E55" s="17"/>
      <c r="F55" s="17"/>
      <c r="G55" s="17"/>
      <c r="H55" s="155"/>
      <c r="I55" s="21"/>
      <c r="J55" s="155" t="s">
        <v>22</v>
      </c>
      <c r="K55" s="144">
        <f>Payroll!J53</f>
        <v>0</v>
      </c>
      <c r="L55" s="161"/>
      <c r="M55" s="36"/>
      <c r="N55" s="79"/>
    </row>
    <row r="56" spans="2:14" x14ac:dyDescent="0.3">
      <c r="C56" s="19" t="s">
        <v>34</v>
      </c>
      <c r="D56" s="17"/>
      <c r="E56" s="17"/>
      <c r="F56" s="17"/>
      <c r="G56" s="17"/>
      <c r="H56" s="21"/>
      <c r="I56" s="21"/>
      <c r="J56" s="21"/>
      <c r="K56" s="160">
        <f>SUM(K53:K55)</f>
        <v>0</v>
      </c>
      <c r="L56" s="54"/>
      <c r="M56" s="36"/>
      <c r="N56" s="79"/>
    </row>
    <row r="57" spans="2:14" ht="19.5" thickBot="1" x14ac:dyDescent="0.35">
      <c r="C57" s="19"/>
      <c r="D57" s="17"/>
      <c r="E57" s="17"/>
      <c r="F57" s="17"/>
      <c r="G57" s="17"/>
      <c r="H57" s="21"/>
      <c r="I57" s="21"/>
      <c r="J57" s="21"/>
      <c r="K57" s="21"/>
      <c r="L57" s="163"/>
      <c r="M57" s="36"/>
      <c r="N57" s="79"/>
    </row>
    <row r="58" spans="2:14" ht="19.5" thickBot="1" x14ac:dyDescent="0.35">
      <c r="C58" s="55"/>
      <c r="D58" s="181"/>
      <c r="F58" s="185" t="s">
        <v>99</v>
      </c>
      <c r="G58" s="56"/>
      <c r="H58" s="56"/>
      <c r="I58" s="56"/>
      <c r="J58" s="57"/>
      <c r="K58" s="164">
        <f>Payroll!J56</f>
        <v>0</v>
      </c>
      <c r="L58" s="144">
        <f>Payroll!K56</f>
        <v>0</v>
      </c>
      <c r="M58" s="144">
        <f>Payroll!L56</f>
        <v>0</v>
      </c>
      <c r="N58" s="87" t="s">
        <v>86</v>
      </c>
    </row>
    <row r="59" spans="2:14" ht="19.5" thickBot="1" x14ac:dyDescent="0.35">
      <c r="C59" s="19"/>
      <c r="D59" s="17"/>
      <c r="E59" s="17"/>
      <c r="F59" s="17"/>
      <c r="G59" s="17"/>
      <c r="H59" s="17"/>
      <c r="I59" s="17"/>
      <c r="J59" s="17"/>
      <c r="K59" s="17"/>
      <c r="L59" s="174"/>
      <c r="M59" s="36"/>
      <c r="N59" s="79"/>
    </row>
    <row r="60" spans="2:14" ht="19.5" thickBot="1" x14ac:dyDescent="0.35">
      <c r="C60" s="182"/>
      <c r="D60" s="183"/>
      <c r="E60" s="183"/>
      <c r="F60" s="185" t="s">
        <v>98</v>
      </c>
      <c r="G60" s="183"/>
      <c r="H60" s="183"/>
      <c r="I60" s="183"/>
      <c r="J60" s="184"/>
      <c r="K60" s="139">
        <f>Payroll!J58</f>
        <v>0</v>
      </c>
      <c r="L60" s="54"/>
      <c r="M60" s="36"/>
      <c r="N60" s="79"/>
    </row>
    <row r="61" spans="2:14" ht="19.5" thickBot="1" x14ac:dyDescent="0.35">
      <c r="C61" s="226"/>
      <c r="D61" s="225"/>
      <c r="E61" s="225"/>
      <c r="F61" s="225"/>
      <c r="G61" s="225"/>
      <c r="H61" s="225"/>
      <c r="I61" s="225"/>
      <c r="J61" s="225"/>
      <c r="K61" s="32"/>
      <c r="L61" s="163"/>
      <c r="M61" s="36"/>
      <c r="N61" s="79"/>
    </row>
    <row r="62" spans="2:14" ht="58.5" hidden="1" customHeight="1" thickBot="1" x14ac:dyDescent="0.35">
      <c r="B62" s="95" t="s">
        <v>56</v>
      </c>
      <c r="C62" s="260" t="s">
        <v>51</v>
      </c>
      <c r="D62" s="261"/>
      <c r="E62" s="261"/>
      <c r="F62" s="261"/>
      <c r="G62" s="261"/>
      <c r="H62" s="261"/>
      <c r="I62" s="261"/>
      <c r="J62" s="261"/>
      <c r="K62" s="262"/>
      <c r="L62" s="261"/>
      <c r="M62" s="263"/>
      <c r="N62" s="79"/>
    </row>
    <row r="63" spans="2:14" ht="19.5" hidden="1" thickBot="1" x14ac:dyDescent="0.35">
      <c r="C63" s="19"/>
      <c r="D63" s="17"/>
      <c r="E63" s="17"/>
      <c r="F63" s="17"/>
      <c r="G63" s="17"/>
      <c r="H63" s="17"/>
      <c r="I63" s="17"/>
      <c r="J63" s="17"/>
      <c r="K63" s="17"/>
      <c r="L63" s="26"/>
      <c r="M63" s="36"/>
      <c r="N63" s="79"/>
    </row>
    <row r="64" spans="2:14" ht="38.25" thickBot="1" x14ac:dyDescent="0.35">
      <c r="C64" s="146"/>
      <c r="D64" s="152" t="s">
        <v>35</v>
      </c>
      <c r="E64" s="152"/>
      <c r="F64" s="147">
        <f>IF((SUM(($N$80-$D$14))+1)&lt;0.01,0,(SUM(($N$80-$D$14))+1))</f>
        <v>30498</v>
      </c>
      <c r="G64" s="147"/>
      <c r="H64" s="152" t="s">
        <v>36</v>
      </c>
      <c r="I64" s="167">
        <f>F64</f>
        <v>30498</v>
      </c>
      <c r="J64" s="21" t="s">
        <v>24</v>
      </c>
      <c r="K64" s="148">
        <v>0</v>
      </c>
      <c r="L64" s="144" t="e">
        <f>Payroll!K62</f>
        <v>#DIV/0!</v>
      </c>
      <c r="M64" s="144" t="e">
        <f>Payroll!L62</f>
        <v>#DIV/0!</v>
      </c>
      <c r="N64" s="87" t="s">
        <v>90</v>
      </c>
    </row>
    <row r="65" spans="2:14" hidden="1" x14ac:dyDescent="0.3">
      <c r="C65" s="146"/>
      <c r="D65" s="153"/>
      <c r="E65" s="152"/>
      <c r="F65" s="147">
        <f>F66-F64</f>
        <v>-30498</v>
      </c>
      <c r="G65" s="147"/>
      <c r="H65" s="152" t="s">
        <v>36</v>
      </c>
      <c r="I65" s="167">
        <f>F65</f>
        <v>-30498</v>
      </c>
      <c r="J65" s="149" t="s">
        <v>24</v>
      </c>
      <c r="K65" s="150"/>
      <c r="L65" s="32"/>
      <c r="M65" s="36"/>
      <c r="N65" s="79"/>
    </row>
    <row r="66" spans="2:14" hidden="1" x14ac:dyDescent="0.3">
      <c r="C66" s="146"/>
      <c r="D66" s="152" t="s">
        <v>39</v>
      </c>
      <c r="E66" s="152"/>
      <c r="F66" s="147">
        <f>$D$10-$D$14</f>
        <v>0</v>
      </c>
      <c r="G66" s="147"/>
      <c r="H66" s="152" t="s">
        <v>36</v>
      </c>
      <c r="I66" s="167">
        <f>SUM(I64:I65)</f>
        <v>0</v>
      </c>
      <c r="J66" s="21"/>
      <c r="K66" s="21"/>
      <c r="L66" s="32"/>
      <c r="M66" s="36"/>
      <c r="N66" s="79"/>
    </row>
    <row r="67" spans="2:14" hidden="1" x14ac:dyDescent="0.3">
      <c r="C67" s="146"/>
      <c r="D67" s="153"/>
      <c r="E67" s="264" t="s">
        <v>94</v>
      </c>
      <c r="F67" s="264"/>
      <c r="G67" s="264"/>
      <c r="H67" s="264"/>
      <c r="I67" s="264"/>
      <c r="J67" s="264"/>
      <c r="K67" s="160" t="e">
        <f>F65/F66*$K$60</f>
        <v>#DIV/0!</v>
      </c>
      <c r="L67" s="32"/>
      <c r="M67" s="36"/>
      <c r="N67" s="79"/>
    </row>
    <row r="68" spans="2:14" ht="19.5" thickBot="1" x14ac:dyDescent="0.35">
      <c r="C68" s="146"/>
      <c r="D68" s="152"/>
      <c r="E68" s="152"/>
      <c r="F68" s="147"/>
      <c r="G68" s="147"/>
      <c r="H68" s="152"/>
      <c r="I68" s="167"/>
      <c r="J68" s="21"/>
      <c r="K68" s="21"/>
      <c r="L68" s="175"/>
      <c r="M68" s="36"/>
      <c r="N68" s="79"/>
    </row>
    <row r="69" spans="2:14" ht="48.75" customHeight="1" thickBot="1" x14ac:dyDescent="0.35">
      <c r="B69" s="119" t="s">
        <v>54</v>
      </c>
      <c r="C69" s="178"/>
      <c r="D69" s="152"/>
      <c r="E69" s="152" t="s">
        <v>37</v>
      </c>
      <c r="F69" s="147"/>
      <c r="G69" s="147"/>
      <c r="H69" s="152"/>
      <c r="I69" s="167"/>
      <c r="J69" s="149"/>
      <c r="K69" s="151">
        <v>0.315</v>
      </c>
      <c r="L69" s="139" t="e">
        <f>Payroll!K67</f>
        <v>#DIV/0!</v>
      </c>
      <c r="M69" s="144" t="e">
        <f>Payroll!L67</f>
        <v>#DIV/0!</v>
      </c>
      <c r="N69" s="87" t="s">
        <v>92</v>
      </c>
    </row>
    <row r="70" spans="2:14" ht="48.75" hidden="1" customHeight="1" thickBot="1" x14ac:dyDescent="0.35">
      <c r="B70" s="120" t="s">
        <v>55</v>
      </c>
      <c r="C70" s="178"/>
      <c r="D70" s="152"/>
      <c r="E70" s="152" t="s">
        <v>38</v>
      </c>
      <c r="F70" s="147"/>
      <c r="G70" s="147"/>
      <c r="H70" s="152"/>
      <c r="I70" s="167">
        <f>IF(I65&lt;165000,0,I65-I69)</f>
        <v>0</v>
      </c>
      <c r="J70" s="149"/>
      <c r="K70" s="151">
        <v>0.46500000000000002</v>
      </c>
      <c r="L70" s="179" t="e">
        <f>Payroll!K68</f>
        <v>#DIV/0!</v>
      </c>
      <c r="M70" s="173" t="e">
        <f>Payroll!L68</f>
        <v>#DIV/0!</v>
      </c>
      <c r="N70" s="106" t="s">
        <v>92</v>
      </c>
    </row>
    <row r="71" spans="2:14" ht="48.75" hidden="1" customHeight="1" thickBot="1" x14ac:dyDescent="0.4">
      <c r="B71" s="117" t="s">
        <v>58</v>
      </c>
      <c r="C71" s="265" t="s">
        <v>62</v>
      </c>
      <c r="D71" s="266"/>
      <c r="E71" s="266"/>
      <c r="F71" s="266"/>
      <c r="G71" s="266"/>
      <c r="H71" s="266"/>
      <c r="I71" s="266"/>
      <c r="J71" s="267"/>
      <c r="K71" s="267"/>
      <c r="L71" s="267"/>
      <c r="M71" s="268"/>
      <c r="N71" s="79"/>
    </row>
    <row r="72" spans="2:14" ht="48.75" hidden="1" customHeight="1" thickBot="1" x14ac:dyDescent="0.4">
      <c r="B72" s="117" t="s">
        <v>57</v>
      </c>
      <c r="C72" s="227"/>
      <c r="D72" s="228"/>
      <c r="E72" s="228"/>
      <c r="F72" s="228"/>
      <c r="G72" s="228"/>
      <c r="H72" s="228"/>
      <c r="I72" s="228"/>
      <c r="J72" s="228"/>
      <c r="K72" s="228"/>
      <c r="L72" s="228"/>
      <c r="M72" s="229"/>
      <c r="N72" s="79"/>
    </row>
    <row r="73" spans="2:14" ht="48.75" hidden="1" customHeight="1" thickBot="1" x14ac:dyDescent="0.35">
      <c r="B73" s="117" t="s">
        <v>59</v>
      </c>
      <c r="C73" s="260" t="s">
        <v>52</v>
      </c>
      <c r="D73" s="269"/>
      <c r="E73" s="269"/>
      <c r="F73" s="269"/>
      <c r="G73" s="269"/>
      <c r="H73" s="269"/>
      <c r="I73" s="269"/>
      <c r="J73" s="261"/>
      <c r="K73" s="261"/>
      <c r="L73" s="261"/>
      <c r="M73" s="263"/>
    </row>
    <row r="74" spans="2:14" ht="48.75" hidden="1" customHeight="1" thickBot="1" x14ac:dyDescent="0.35">
      <c r="B74" s="117" t="s">
        <v>60</v>
      </c>
      <c r="C74" s="178"/>
      <c r="D74" s="152" t="s">
        <v>35</v>
      </c>
      <c r="E74" s="152"/>
      <c r="F74" s="147">
        <f>IF((SUM(($N$80-$D$14))+1)&lt;0.01,0,(SUM(($N$80-$D$14))+1))</f>
        <v>30498</v>
      </c>
      <c r="G74" s="147"/>
      <c r="H74" s="152" t="s">
        <v>36</v>
      </c>
      <c r="I74" s="167">
        <f>F74</f>
        <v>30498</v>
      </c>
      <c r="J74" s="21" t="s">
        <v>24</v>
      </c>
      <c r="K74" s="148">
        <v>0</v>
      </c>
      <c r="L74" s="180">
        <f>Payroll!K72</f>
        <v>0</v>
      </c>
      <c r="M74" s="103">
        <f>Payroll!L72</f>
        <v>0</v>
      </c>
      <c r="N74" s="87" t="s">
        <v>90</v>
      </c>
    </row>
    <row r="75" spans="2:14" ht="48.75" hidden="1" customHeight="1" thickBot="1" x14ac:dyDescent="0.35">
      <c r="B75" s="118" t="s">
        <v>61</v>
      </c>
      <c r="C75" s="146"/>
      <c r="D75" s="153"/>
      <c r="E75" s="152"/>
      <c r="F75" s="147">
        <f>($D$10-$D$14)-F74</f>
        <v>-30498</v>
      </c>
      <c r="G75" s="147"/>
      <c r="H75" s="152" t="s">
        <v>36</v>
      </c>
      <c r="I75" s="160">
        <f>F75</f>
        <v>-30498</v>
      </c>
      <c r="J75" s="149" t="s">
        <v>24</v>
      </c>
      <c r="K75" s="150"/>
      <c r="L75" s="26"/>
      <c r="M75" s="36"/>
      <c r="N75" s="79"/>
    </row>
    <row r="76" spans="2:14" ht="19.5" hidden="1" thickBot="1" x14ac:dyDescent="0.35">
      <c r="C76" s="146"/>
      <c r="D76" s="152" t="s">
        <v>39</v>
      </c>
      <c r="E76" s="152"/>
      <c r="F76" s="147">
        <f>SUM(($D$10-$D$14))+1</f>
        <v>1</v>
      </c>
      <c r="G76" s="147"/>
      <c r="H76" s="152" t="s">
        <v>36</v>
      </c>
      <c r="I76" s="167">
        <f>SUM(I70:I70)</f>
        <v>0</v>
      </c>
      <c r="J76" s="21"/>
      <c r="K76" s="21"/>
      <c r="L76" s="26"/>
      <c r="M76" s="36"/>
      <c r="N76" s="79"/>
    </row>
    <row r="77" spans="2:14" ht="38.25" thickBot="1" x14ac:dyDescent="0.35">
      <c r="C77" s="178"/>
      <c r="D77" s="152"/>
      <c r="E77" s="152" t="s">
        <v>37</v>
      </c>
      <c r="F77" s="147"/>
      <c r="G77" s="147"/>
      <c r="H77" s="152"/>
      <c r="I77" s="167">
        <f>IF(I75&lt;165000,I75,FALSE)</f>
        <v>-30498</v>
      </c>
      <c r="J77" s="149"/>
      <c r="K77" s="151">
        <v>0.16500000000000001</v>
      </c>
      <c r="L77" s="139" t="e">
        <f>Payroll!K75</f>
        <v>#DIV/0!</v>
      </c>
      <c r="M77" s="144" t="e">
        <f>Payroll!L75</f>
        <v>#DIV/0!</v>
      </c>
      <c r="N77" s="87" t="s">
        <v>92</v>
      </c>
    </row>
    <row r="78" spans="2:14" ht="38.25" thickBot="1" x14ac:dyDescent="0.35">
      <c r="C78" s="146"/>
      <c r="D78" s="152"/>
      <c r="E78" s="152" t="s">
        <v>38</v>
      </c>
      <c r="F78" s="147"/>
      <c r="G78" s="147"/>
      <c r="H78" s="152"/>
      <c r="I78" s="167">
        <f>IF(I75&lt;165000,0,I75-I77)</f>
        <v>0</v>
      </c>
      <c r="J78" s="149"/>
      <c r="K78" s="151">
        <v>0.46500000000000002</v>
      </c>
      <c r="L78" s="139" t="e">
        <f>Payroll!K76</f>
        <v>#DIV/0!</v>
      </c>
      <c r="M78" s="144" t="e">
        <f>Payroll!L76</f>
        <v>#DIV/0!</v>
      </c>
      <c r="N78" s="87" t="s">
        <v>92</v>
      </c>
    </row>
    <row r="79" spans="2:14" hidden="1" x14ac:dyDescent="0.3">
      <c r="C79" s="19"/>
      <c r="D79" s="58" t="s">
        <v>39</v>
      </c>
      <c r="E79" s="58"/>
      <c r="F79" s="67">
        <f>SUM(($D$10-$D$14))+1</f>
        <v>1</v>
      </c>
      <c r="G79" s="67"/>
      <c r="H79" s="58" t="s">
        <v>36</v>
      </c>
      <c r="I79" s="68">
        <f>SUM(I74:I75)</f>
        <v>0</v>
      </c>
      <c r="J79" s="17"/>
      <c r="K79" s="17"/>
      <c r="L79" s="26">
        <f>Payroll!K77</f>
        <v>0</v>
      </c>
      <c r="M79" s="36">
        <f>Payroll!L77</f>
        <v>0</v>
      </c>
    </row>
    <row r="80" spans="2:14" ht="19.5" hidden="1" thickBot="1" x14ac:dyDescent="0.35">
      <c r="C80" s="19"/>
      <c r="D80" s="145"/>
      <c r="E80" s="243" t="s">
        <v>94</v>
      </c>
      <c r="F80" s="243"/>
      <c r="G80" s="243"/>
      <c r="H80" s="243"/>
      <c r="I80" s="243"/>
      <c r="J80" s="244"/>
      <c r="K80" s="128">
        <f>IF(($H$10&gt;=55),($K$60-L74),0)</f>
        <v>0</v>
      </c>
      <c r="L80" s="26">
        <f>Payroll!K78</f>
        <v>0</v>
      </c>
      <c r="M80" s="36">
        <f>Payroll!L78</f>
        <v>0</v>
      </c>
      <c r="N80" s="81">
        <v>30497</v>
      </c>
    </row>
    <row r="81" spans="3:14" ht="19.5" thickBot="1" x14ac:dyDescent="0.35">
      <c r="C81" s="70"/>
      <c r="D81" s="17"/>
      <c r="E81" s="17"/>
      <c r="F81" s="17"/>
      <c r="G81" s="17"/>
      <c r="H81" s="17"/>
      <c r="I81" s="17"/>
      <c r="J81" s="17"/>
      <c r="K81" s="17"/>
      <c r="L81" s="26">
        <f>Payroll!K79</f>
        <v>0</v>
      </c>
      <c r="M81" s="36">
        <f>Payroll!L79</f>
        <v>0</v>
      </c>
      <c r="N81" s="81">
        <v>30498</v>
      </c>
    </row>
    <row r="82" spans="3:14" ht="19.5" thickBot="1" x14ac:dyDescent="0.35">
      <c r="C82" s="304" t="s">
        <v>40</v>
      </c>
      <c r="D82" s="305"/>
      <c r="E82" s="305"/>
      <c r="F82" s="305"/>
      <c r="G82" s="305"/>
      <c r="H82" s="305"/>
      <c r="I82" s="305"/>
      <c r="J82" s="305"/>
      <c r="K82" s="306"/>
      <c r="L82" s="307" t="e">
        <f>Payroll!K80</f>
        <v>#DIV/0!</v>
      </c>
      <c r="M82" s="307" t="e">
        <f>Payroll!L80</f>
        <v>#DIV/0!</v>
      </c>
      <c r="N82" s="127" t="s">
        <v>96</v>
      </c>
    </row>
    <row r="83" spans="3:14" hidden="1" x14ac:dyDescent="0.3">
      <c r="C83" s="70"/>
      <c r="D83" s="17"/>
      <c r="E83" s="17"/>
      <c r="F83" s="17"/>
      <c r="G83" s="17"/>
      <c r="H83" s="17"/>
      <c r="I83" s="17"/>
      <c r="J83" s="17"/>
      <c r="K83" s="17"/>
      <c r="L83" s="32"/>
      <c r="M83" s="111"/>
      <c r="N83" s="79"/>
    </row>
    <row r="84" spans="3:14" hidden="1" x14ac:dyDescent="0.3">
      <c r="C84" s="47"/>
      <c r="D84" s="48"/>
      <c r="E84" s="48"/>
      <c r="F84" s="48"/>
      <c r="G84" s="48"/>
      <c r="H84" s="48"/>
      <c r="I84" s="48"/>
      <c r="J84" s="48"/>
      <c r="K84" s="48"/>
      <c r="L84" s="32"/>
      <c r="M84" s="88"/>
      <c r="N84" s="79"/>
    </row>
    <row r="85" spans="3:14" ht="19.5" thickBot="1" x14ac:dyDescent="0.35">
      <c r="C85" s="52"/>
      <c r="D85" s="17"/>
      <c r="E85" s="17"/>
      <c r="F85" s="16"/>
      <c r="G85" s="16"/>
      <c r="H85" s="17"/>
      <c r="I85" s="71"/>
      <c r="J85" s="17"/>
      <c r="K85" s="17"/>
      <c r="L85" s="32"/>
      <c r="M85" s="88"/>
      <c r="N85" s="79"/>
    </row>
    <row r="86" spans="3:14" ht="19.5" thickBot="1" x14ac:dyDescent="0.35">
      <c r="C86" s="17" t="s">
        <v>93</v>
      </c>
      <c r="E86" s="17"/>
      <c r="F86" s="128">
        <f>Payroll!G84</f>
        <v>0</v>
      </c>
      <c r="I86" s="17"/>
      <c r="L86" s="32"/>
      <c r="M86" s="88"/>
      <c r="N86" s="79"/>
    </row>
    <row r="87" spans="3:14" ht="19.5" thickBot="1" x14ac:dyDescent="0.35">
      <c r="C87" s="19"/>
      <c r="D87" s="33"/>
      <c r="E87" s="33"/>
      <c r="F87" s="33"/>
      <c r="G87" s="33"/>
      <c r="H87" s="33"/>
      <c r="I87" s="72"/>
      <c r="J87" s="33"/>
      <c r="K87" s="32"/>
      <c r="L87" s="32"/>
      <c r="M87" s="88"/>
      <c r="N87" s="79"/>
    </row>
    <row r="88" spans="3:14" ht="19.5" thickBot="1" x14ac:dyDescent="0.35">
      <c r="C88" s="19"/>
      <c r="D88" s="17"/>
      <c r="E88" s="17"/>
      <c r="F88" s="17"/>
      <c r="G88" s="17"/>
      <c r="H88" s="17"/>
      <c r="I88" s="17"/>
      <c r="J88" s="17"/>
      <c r="K88" s="293" t="s">
        <v>91</v>
      </c>
      <c r="L88" s="294"/>
      <c r="M88" s="295" t="e">
        <f>Payroll!L86</f>
        <v>#DIV/0!</v>
      </c>
      <c r="N88" s="79"/>
    </row>
    <row r="89" spans="3:14" ht="19.5" thickBot="1" x14ac:dyDescent="0.35">
      <c r="C89" s="73"/>
      <c r="D89" s="74"/>
      <c r="E89" s="74"/>
      <c r="F89" s="74"/>
      <c r="G89" s="74"/>
      <c r="H89" s="74"/>
      <c r="I89" s="74"/>
      <c r="J89" s="74"/>
      <c r="K89" s="74"/>
      <c r="L89" s="115"/>
      <c r="M89" s="116"/>
      <c r="N89" s="79"/>
    </row>
    <row r="90" spans="3:14" x14ac:dyDescent="0.3">
      <c r="L90" s="84"/>
      <c r="M90" s="85"/>
    </row>
    <row r="91" spans="3:14" x14ac:dyDescent="0.3">
      <c r="C91" s="132" t="s">
        <v>41</v>
      </c>
      <c r="D91" s="133"/>
      <c r="E91" s="132"/>
      <c r="F91" s="134"/>
      <c r="G91" s="134"/>
      <c r="H91" s="132"/>
      <c r="I91" s="134"/>
      <c r="J91" s="134"/>
      <c r="K91" s="135" t="s">
        <v>42</v>
      </c>
      <c r="L91" s="134"/>
      <c r="M91" s="134"/>
    </row>
    <row r="92" spans="3:14" x14ac:dyDescent="0.3">
      <c r="C92" s="132"/>
      <c r="D92" s="135"/>
      <c r="E92" s="132"/>
      <c r="F92" s="134"/>
      <c r="G92" s="134"/>
      <c r="H92" s="132"/>
      <c r="I92" s="134"/>
      <c r="J92" s="132"/>
      <c r="K92" s="132" t="s">
        <v>43</v>
      </c>
      <c r="L92" s="134"/>
      <c r="M92" s="134"/>
    </row>
    <row r="93" spans="3:14" x14ac:dyDescent="0.3">
      <c r="C93" s="134" t="s">
        <v>44</v>
      </c>
      <c r="D93" s="136"/>
      <c r="E93" s="132"/>
      <c r="F93" s="134"/>
      <c r="G93" s="134"/>
      <c r="H93" s="132"/>
      <c r="I93" s="134"/>
      <c r="J93" s="132"/>
      <c r="K93" s="132" t="s">
        <v>45</v>
      </c>
      <c r="L93" s="134"/>
      <c r="M93" s="135"/>
    </row>
    <row r="94" spans="3:14" x14ac:dyDescent="0.3">
      <c r="C94" s="132"/>
      <c r="D94" s="135"/>
      <c r="E94" s="132"/>
      <c r="F94" s="134"/>
      <c r="G94" s="134"/>
      <c r="H94" s="132"/>
      <c r="I94" s="134"/>
      <c r="J94" s="132"/>
      <c r="K94" s="132" t="s">
        <v>46</v>
      </c>
      <c r="L94" s="134"/>
      <c r="M94" s="137"/>
    </row>
    <row r="95" spans="3:14" ht="15" x14ac:dyDescent="0.25">
      <c r="D95" s="76"/>
      <c r="F95" s="75"/>
      <c r="G95" s="75"/>
      <c r="I95" s="75"/>
      <c r="L95" s="75"/>
      <c r="M95" s="75"/>
      <c r="N95" s="7"/>
    </row>
    <row r="96" spans="3:14" ht="15.75" x14ac:dyDescent="0.25">
      <c r="C96" s="236"/>
      <c r="D96" s="237"/>
      <c r="E96" s="237"/>
      <c r="F96" s="237"/>
      <c r="G96" s="237"/>
      <c r="H96" s="237"/>
      <c r="I96" s="237"/>
      <c r="J96" s="237"/>
      <c r="K96" s="237"/>
      <c r="L96" s="237"/>
      <c r="M96" s="77"/>
      <c r="N96" s="7"/>
    </row>
    <row r="97" spans="3:14" ht="15.75" x14ac:dyDescent="0.25">
      <c r="C97" s="238"/>
      <c r="D97" s="237"/>
      <c r="E97" s="237"/>
      <c r="F97" s="237"/>
      <c r="G97" s="237"/>
      <c r="H97" s="237"/>
      <c r="I97" s="237"/>
      <c r="J97" s="237"/>
      <c r="K97" s="237"/>
      <c r="L97" s="237"/>
      <c r="M97" s="224"/>
      <c r="N97" s="7"/>
    </row>
    <row r="98" spans="3:14" ht="15.75" x14ac:dyDescent="0.25">
      <c r="C98" s="238"/>
      <c r="D98" s="237"/>
      <c r="E98" s="237"/>
      <c r="F98" s="237"/>
      <c r="G98" s="237"/>
      <c r="H98" s="237"/>
      <c r="I98" s="237"/>
      <c r="J98" s="237"/>
      <c r="K98" s="237"/>
      <c r="L98" s="237"/>
      <c r="M98" s="224"/>
      <c r="N98" s="7"/>
    </row>
    <row r="99" spans="3:14" ht="15.75" x14ac:dyDescent="0.25">
      <c r="C99" s="238"/>
      <c r="D99" s="237"/>
      <c r="E99" s="237"/>
      <c r="F99" s="237"/>
      <c r="G99" s="237"/>
      <c r="H99" s="237"/>
      <c r="I99" s="237"/>
      <c r="J99" s="237"/>
      <c r="K99" s="237"/>
      <c r="L99" s="237"/>
      <c r="M99" s="224"/>
      <c r="N99" s="7"/>
    </row>
    <row r="100" spans="3:14" ht="15.75" x14ac:dyDescent="0.25">
      <c r="C100" s="238"/>
      <c r="D100" s="237"/>
      <c r="E100" s="237"/>
      <c r="F100" s="237"/>
      <c r="G100" s="237"/>
      <c r="H100" s="237"/>
      <c r="I100" s="237"/>
      <c r="J100" s="237"/>
      <c r="K100" s="237"/>
      <c r="L100" s="237"/>
      <c r="M100" s="224"/>
      <c r="N100" s="7"/>
    </row>
    <row r="101" spans="3:14" ht="15" x14ac:dyDescent="0.25">
      <c r="C101" s="237"/>
      <c r="D101" s="237"/>
      <c r="E101" s="237"/>
      <c r="F101" s="237"/>
      <c r="G101" s="237"/>
      <c r="H101" s="237"/>
      <c r="I101" s="237"/>
      <c r="J101" s="237"/>
      <c r="K101" s="237"/>
      <c r="L101" s="237"/>
      <c r="M101" s="224"/>
      <c r="N101" s="7"/>
    </row>
    <row r="102" spans="3:14" ht="15" x14ac:dyDescent="0.25">
      <c r="C102" s="237"/>
      <c r="D102" s="237"/>
      <c r="E102" s="237"/>
      <c r="F102" s="237"/>
      <c r="G102" s="237"/>
      <c r="H102" s="237"/>
      <c r="I102" s="237"/>
      <c r="J102" s="237"/>
      <c r="K102" s="237"/>
      <c r="L102" s="237"/>
      <c r="M102" s="224"/>
      <c r="N102" s="7"/>
    </row>
  </sheetData>
  <sheetProtection algorithmName="SHA-512" hashValue="YcRcfpRaQyTL++CATbzi5t42z5xmhz2OzD1Ol5+FHVXhKhrgJN4T6baKXk9gAvtWJwDK1TvvHuZ2y/8Rod+dqQ==" saltValue="twU94TRZDI/enH5hbMww+A==" spinCount="100000" sheet="1" objects="1" scenarios="1" formatColumns="0" formatRows="0" selectLockedCells="1"/>
  <mergeCells count="22">
    <mergeCell ref="C98:L98"/>
    <mergeCell ref="C99:L99"/>
    <mergeCell ref="C100:L100"/>
    <mergeCell ref="C101:L101"/>
    <mergeCell ref="C102:L102"/>
    <mergeCell ref="C97:L97"/>
    <mergeCell ref="C47:K47"/>
    <mergeCell ref="C51:K51"/>
    <mergeCell ref="C62:M62"/>
    <mergeCell ref="E67:J67"/>
    <mergeCell ref="C71:M71"/>
    <mergeCell ref="C73:M73"/>
    <mergeCell ref="E80:J80"/>
    <mergeCell ref="C82:K82"/>
    <mergeCell ref="K88:L88"/>
    <mergeCell ref="C96:L96"/>
    <mergeCell ref="C1:M1"/>
    <mergeCell ref="D4:F4"/>
    <mergeCell ref="D6:F6"/>
    <mergeCell ref="C28:K28"/>
    <mergeCell ref="J43:K43"/>
    <mergeCell ref="D2:F2"/>
  </mergeCells>
  <conditionalFormatting sqref="H15">
    <cfRule type="containsText" dxfId="1" priority="1" stopIfTrue="1" operator="containsText" text="Caution">
      <formula>NOT(ISERROR(SEARCH("Caution",H15)))</formula>
    </cfRule>
  </conditionalFormatting>
  <conditionalFormatting sqref="I15">
    <cfRule type="containsText" dxfId="0" priority="2" stopIfTrue="1" operator="containsText" text="Caution">
      <formula>NOT(ISERROR(SEARCH("Caution",I15)))</formula>
    </cfRule>
  </conditionalFormatting>
  <pageMargins left="0.70866141732283472" right="0.70866141732283472" top="0.74803149606299213" bottom="0.74803149606299213" header="0.31496062992125984" footer="0.31496062992125984"/>
  <pageSetup paperSize="9" scale="39"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Payroll</vt:lpstr>
      <vt:lpstr>Sheet2</vt:lpstr>
      <vt:lpstr>Sheet3</vt:lpstr>
      <vt:lpstr>HR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Nikoletatos</dc:creator>
  <cp:lastModifiedBy>Maria Nikoletatos</cp:lastModifiedBy>
  <cp:lastPrinted>2019-06-18T22:26:23Z</cp:lastPrinted>
  <dcterms:created xsi:type="dcterms:W3CDTF">2012-02-02T01:34:49Z</dcterms:created>
  <dcterms:modified xsi:type="dcterms:W3CDTF">2019-06-18T22:30:41Z</dcterms:modified>
</cp:coreProperties>
</file>